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B6430EA0-D5BA-4470-BBBA-15F11DBC2FD3}" xr6:coauthVersionLast="47" xr6:coauthVersionMax="47" xr10:uidLastSave="{00000000-0000-0000-0000-000000000000}"/>
  <bookViews>
    <workbookView xWindow="28680" yWindow="-120" windowWidth="29040" windowHeight="15840" xr2:uid="{7A1757EC-0F2E-4CAB-B964-33AD6E8B40B1}"/>
  </bookViews>
  <sheets>
    <sheet name="Prise en Main" sheetId="51" r:id="rId1"/>
    <sheet name="Dashboard Finance" sheetId="1" r:id="rId2"/>
    <sheet name="RIK_PARAMS" sheetId="50" state="veryHidden" r:id="rId3"/>
  </sheets>
  <externalReferences>
    <externalReference r:id="rId4"/>
    <externalReference r:id="rId5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1">'Dashboard Finance'!#REF!</definedName>
    <definedName name="k" localSheetId="0">#REF!</definedName>
    <definedName name="k">#REF!</definedName>
    <definedName name="Miniature" localSheetId="0">#REF!</definedName>
    <definedName name="Miniature">#REF!</definedName>
    <definedName name="_xlnm.Print_Area" localSheetId="1">'Dashboard Finance'!$C$2:$R$35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O5" i="1"/>
  <c r="AF6" i="1"/>
  <c r="K29" i="1"/>
  <c r="G11" i="1"/>
  <c r="E8" i="1"/>
  <c r="F28" i="1"/>
  <c r="C19" i="1"/>
  <c r="O20" i="1"/>
  <c r="H33" i="1"/>
  <c r="K20" i="1"/>
  <c r="T4" i="1" l="1"/>
  <c r="C21" i="1"/>
  <c r="E13" i="1" l="1"/>
  <c r="P32" i="1"/>
  <c r="AG18" i="1"/>
  <c r="AH18" i="1" s="1"/>
  <c r="G19" i="1"/>
  <c r="M33" i="1"/>
  <c r="AG16" i="1"/>
  <c r="AH16" i="1" s="1"/>
  <c r="M22" i="1"/>
  <c r="AG11" i="1"/>
  <c r="AH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F6" authorId="0" shapeId="0" xr:uid="{63536B70-6912-4C1F-8CBF-1B4A7EB4FF1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<sst xmlns="http://schemas.openxmlformats.org/spreadsheetml/2006/main" count="32" uniqueCount="30">
  <si>
    <t>*</t>
  </si>
  <si>
    <t>Assistant Graphique</t>
  </si>
  <si>
    <t>%CA</t>
  </si>
  <si>
    <t>REFLET %CA</t>
  </si>
  <si>
    <t>N-1</t>
  </si>
  <si>
    <t>Marge</t>
  </si>
  <si>
    <t>EBIT</t>
  </si>
  <si>
    <t>Résultat</t>
  </si>
  <si>
    <t>du CA</t>
  </si>
  <si>
    <t>MASSE SALARIALE</t>
  </si>
  <si>
    <t>E.B.I.T.</t>
  </si>
  <si>
    <t>DASHBOARD FINANCE</t>
  </si>
  <si>
    <t>ACHATS MARCHANDISES</t>
  </si>
  <si>
    <t>MARGE</t>
  </si>
  <si>
    <t>{_x000D_
  "Name": "CacheManager_Dashboard Finance",_x000D_
  "Column": 2,_x000D_
  "Length": 3,_x000D_
  "IsEncrypted": false_x000D_
}</t>
  </si>
  <si>
    <t>CHIFFRE D'AFFAIRES (K€)</t>
  </si>
  <si>
    <t>CHIFFRE D'AFFAIRES (par mois)</t>
  </si>
  <si>
    <t>SOCIÉTÉ :</t>
  </si>
  <si>
    <t>PÉRIODE DE DÉBUT :</t>
  </si>
  <si>
    <t>PÉRIODE DE FIN :</t>
  </si>
  <si>
    <t>RÉSULTAT</t>
  </si>
  <si>
    <t>201401</t>
  </si>
  <si>
    <t>{_x000D_
  "Formulas": {_x000D_
    "=RIK_AC(\"INF02__;INF02@E=1,S=1031,G=0,T=0,P=0:@R=A,S=1000,V={0}:R=B,S=1044,V={1}:R=C,S=1022,V={2}:R=D,S=1023,V={3}:R=E,S=1001|1,V=6*,7*:R=F,S=1012|3,V=&lt;&gt;Situation:\";$B$1;$J$1;$P$1;$R$1)": 1,_x000D_
    "=RIK_AC(\"INF02__;INF02@E=1,S=1031,G=0,T=0,P=0,C=*-1:@R=A,S=1000,V={0}:R=B,S=1044,V={1}:R=C,S=1022,V={2}:R=D,S=1023,V={3}:R=E,S=1001|1,V=64*:R=F,S=1012|3,V=&lt;&gt;Situation:\";$B$1;$J$1;$R$2;$R$1)": 2,_x000D_
    "=RIK_AC(\"INF02__;INF02@E=1,S=1031,G=0,T=0,P=0:@R=A,S=1000,V={0}:R=B,S=1044,V={1}:R=C,S=1022,V={2}:R=D,S=1023,V={3}:R=E,S=1001|1,V=60*,70*:R=F,S=1012|3,V=&lt;&gt;Situation:\";$B$1;$J$1;$P$1;$R$1)": 3,_x000D_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B$1;$J$1;$R$1;$R$2)": 4,_x000D_
    "=RIK_AC(\"INF02__;INF02@E=1,S=1031,G=0,T=0,P=0:@R=A,S=1000,V={0}:R=B,S=1044,V={1}:R=C,S=1022,V={2}:R=D,S=1023,V={3}:R=E,S=1001|1,V=6*,&lt;&gt;(63*),7*:R=F,S=1012|3,V=&lt;&gt;Situation:\";$B$1;$J$1;$P$1;$R$1)": 5,_x000D_
    "=RIK_AC(\"INF02__;INF02@E=1,S=1031,G=0,T=0,P=0,C=*-1:@R=A,S=1000,V={0}:R=B,S=1044,V={1}:R=C,S=1022,V={2}:R=D,S=1023,V={3}:R=E,S=1001|1,V=60*:R=F,S=1012|3,V=&lt;&gt;Situation:\";$B$1;$J$1;$P$1;$R$1)": 6,_x000D_
    "=RIK_AC(\"INF02__;INF02@E=1,S=1031,G=0,T=0,P=0,C=*-1:@R=A,S=1000,V={0}:R=B,S=1044,V={1}:R=C,S=1022,V={2}:R=D,S=1023,V={3}:R=E,S=1001|1,V=64*:R=F,S=1012|3,V=&lt;&gt;Situation:\";$B$1;$J$1;$P$1;$R$1)": 7,_x000D_
    "=RIK_AC(\"INF02__;INF02@E=1,S=1031,G=0,T=0,P=0,C=*-1:@R=A,S=1000,V={0}:R=B,S=1044,V={1}:R=C,S=1022,V={2}:R=D,S=1023,V={3}:R=E,S=1001|1,V=60*:\";$B$1;$J$1;$R$2;$R$1)": 8,_x000D_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B$1;$J$1;$R$1;$P$1)": 9,_x000D_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C$1;$K$1;$S$1;$Q$1)": 10,_x000D_
    "=RIK_AC(\"INF02__;INF02@E=1,S=1031,G=0,T=0,P=0,C=*-1:@R=A,S=1000,V={0}:R=B,S=1044,V={1}:R=C,S=1022,V={2}:R=D,S=1023,V={3}:R=E,S=1001|1,V=64*:R=F,S=1012|3,V=&lt;&gt;Situation:\";$C$1;$K$1;$S$2;$S$1)": 11,_x000D_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C$1;$K$1;$S$1;$S$2)": 12,_x000D_
    "=RIK_AC(\"INF02__;INF02@E=1,S=1031,G=0,T=0,P=0,C=*-1:@R=A,S=1000,V={0}:R=B,S=1044,V={1}:R=C,S=1022,V={2}:R=D,S=1023,V={3}:R=E,S=1001|1,V=60*:\";$C$1;$K$1;$S$2;$S$1)": 13,_x000D_
    "=RIK_AC(\"INF02__;INF02@E=1,S=1031,G=0,T=0,P=0,C=*-1:@R=A,S=1000,V={0}:R=B,S=1044,V={1}:R=C,S=1022,V={2}:R=D,S=1023,V={3}:R=E,S=1001|1,V=64*:R=F,S=1012|3,V=&lt;&gt;Situation:\";$C$1;$K$1;$Q$1;$S$1)": 14,_x000D_
    "=RIK_AC(\"INF02__;INF02@E=1,S=1031,G=0,T=0,P=0:@R=A,S=1000,V={0}:R=B,S=1044,V={1}:R=C,S=1022,V={2}:R=D,S=1023,V={3}:R=E,S=1001|1,V=6*,7*:R=F,S=1012|3,V=&lt;&gt;Situation:\";$C$1;$K$1;$Q$1;$S$1)": 15,_x000D_
    "=RIK_AC(\"INF02__;INF02@E=1,S=1031,G=0,T=0,P=0:@R=A,S=1000,V={0}:R=B,S=1044,V={1}:R=C,S=1022,V={2}:R=D,S=1023,V={3}:R=E,S=1001|1,V=6*,&lt;&gt;(63*),7*:R=F,S=1012|3,V=&lt;&gt;Situation:\";$C$1;$K$1;$Q$1;$S$1)": 16,_x000D_
    "=RIK_AC(\"INF02__;INF02@E=1,S=1031,G=0,T=0,P=0,C=*-1:@R=A,S=1000,V={0}:R=B,S=1044,V={1}:R=C,S=1022,V={2}:R=D,S=1023,V={3}:R=E,S=1001|1,V=60*:R=F,S=1012|3,V=&lt;&gt;Situation:\";$C$1;$K$1;$Q$1;$S$1)": 17,_x000D_
    "=RIK_AC(\"INF02__;INF02@E=1,S=1031,G=0,T=0,P=0:@R=A,S=1000,V={0}:R=B,S=1044,V={1}:R=C,S=1022,V={2}:R=D,S=1023,V={3}:R=E,S=1001|1,V=60*,70*:R=F,S=1012|3,V=&lt;&gt;Situation:\";$C$1;$K$1;$Q$1;$S$1)": 18,_x000D_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$1;$L$1;$T$1;$R$1)": 19,_x000D_
    "=RIK_AC(\"INF02__;INF02@E=1,S=1031,G=0,T=0,P=0,C=*-1:@R=A,S=1000,V={0}:R=B,S=1044,V={1}:R=C,S=1022,V={2}:R=D,S=1023,V={3}:R=E,S=1001|1,V=64*:R=F,S=1012|3,V=&lt;&gt;Situation:\";$D$1;$L$1;$T$2;$T$1)": 20,_x000D_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$1;$L$1;$T$1;$T$2)": 21,_x000D_
    "=RIK_AC(\"INF02__;INF02@E=1,S=1031,G=0,T=0,P=0,C=*-1:@R=A,S=1000,V={0}:R=B,S=1044,V={1}:R=C,S=1022,V={2}:R=D,S=1023,V={3}:R=E,S=1001|1,V=60*:\";$D$1;$L$1;$T$2;$T$1)": 22,_x000D_
    "=RIK_AC(\"INF02__;INF02@E=1,S=1031,G=0,T=0,P=0,C=*-1:@R=A,S=1000,V={0}:R=B,S=1044,V={1}:R=C,S=1022,V={2}:R=D,S=1023,V={3}:R=E,S=1001|1,V=64*:R=F,S=1012|3,V=&lt;&gt;Situation:\";$D$1;$L$1;$R$1;$T$1)": 23,_x000D_
    "=RIK_AC(\"INF02__;INF02@E=1,S=1031,G=0,T=0,P=0:@R=A,S=1000,V={0}:R=B,S=1044,V={1}:R=C,S=1022,V={2}:R=D,S=1023,V={3}:R=E,S=1001|1,V=6*,7*:R=F,S=1012|3,V=&lt;&gt;Situation:\";$D$1;$L$1;$R$1;$T$1)": 24,_x000D_
    "=RIK_AC(\"INF02__;INF02@E=1,S=1031,G=0,T=0,P=0:@R=A,S=1000,V={0}:R=B,S=1044,V={1}:R=C,S=1022,V={2}:R=D,S=1023,V={3}:R=E,S=1001|1,V=6*,&lt;&gt;(63*),7*:R=F,S=1012|3,V=&lt;&gt;Situation:\";$D$1;$L$1;$R$1;$T$1)": 25,_x000D_
    "=RIK_AC(\"INF02__;INF02@E=1,S=1031,G=0,T=0,P=0,C=*-1:@R=A,S=1000,V={0}:R=B,S=1044,V={1}:R=C,S=1022,V={2}:R=D,S=1023,V={3}:R=E,S=1001|1,V=60*:R=F,S=1012|3,V=&lt;&gt;Situation:\";$D$1;$L$1;$R$1;$T$1)": 26,_x000D_
    "=RIK_AC(\"INF02__;INF02@E=1,S=1031,G=0,T=0,P=0:@R=A,S=1000,V={0}:R=B,S=1044,V={1}:R=C,S=1022,V={2}:R=D,S=1023,V={3}:R=E,S=1001|1,V=60*,70*:R=F,S=1012|3,V=&lt;&gt;Situation:\";$D$1;$L$1;$R$1;$T$1)": 27,_x000D_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$2;$L$2;$T$2;$R$2)": 28,_x000D_
    "=RIK_AC(\"INF02__;INF02@E=1,S=1031,G=0,T=0,P=0,C=*-1:@R=A,S=1000,V={0}:R=B,S=1044,V={1}:R=C,S=1022,V={2}:R=D,S=1023,V={3}:R=E,S=1001|1,V=64*:R=F,S=1012|3,V=&lt;&gt;Situation:\";$D$2;$L$2;$T$3;$T$2)": 29,_x000D_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$2;$L$2;$T$2;$T$3)": 30,_x000D_
    "=RIK_AC(\"INF02__;INF02@E=1,S=1031,G=0,T=0,P=0,C=*-1:@R=A,S=1000,V={0}:R=B,S=1044,V={1}:R=C,S=1022,V={2}:R=D,S=1023,V={3}:R=E,S=1001|1,V=60*:\";$D$2;$L$2;$T$3;$T$2)": 31,_x000D_
    "=RIK_AC(\"INF02__;INF02@E=1,S=1031,G=0,T=0,P=0,C=*-1:@R=A,S=1000,V={0}:R=B,S=1044,V={1}:R=C,S=1022,V={2}:R=D,S=1023,V={3}:R=E,S=1001|1,V=64*:R=F,S=1012|3,V=&lt;&gt;Situation:\";$D$2;$L$2;$R$2;$T$2)": 32,_x000D_
    "=RIK_AC(\"INF02__;INF02@E=1,S=1031,G=0,T=0,P=0:@R=A,S=1000,V={0}:R=B,S=1044,V={1}:R=C,S=1022,V={2}:R=D,S=1023,V={3}:R=E,S=1001|1,V=6*,7*:R=F,S=1012|3,V=&lt;&gt;Situation:\";$D$2;$L$2;$R$2;$T$2)": 33,_x000D_
    "=RIK_AC(\"INF02__;INF02@E=1,S=1031,G=0,T=0,P=0:@R=A,S=1000,V={0}:R=B,S=1044,V={1}:R=C,S=1022,V={2}:R=D,S=1023,V={3}:R=E,S=1001|1,V=6*,&lt;&gt;(63*),7*:R=F,S=1012|3,V=&lt;&gt;Situation:\";$D$2;$L$2;$R$2;$T$2)": 34,_x000D_
    "=RIK_AC(\"INF02__;INF02@E=1,S=1031,G=0,T=0,P=0,C=*-1:@R=A,S=1000,V={0}:R=B,S=1044,V={1}:R=C,S=1022,V={2}:R=D,S=1023,V={3}:R=E,S=1001|1,V=60*:R=F,S=1012|3,V=&lt;&gt;Situation:\";$D$2;$L$2;$R$2;$T$2)": 35,_x000D_
    "=RIK_AC(\"INF02__;INF02@E=1,S=1031,G=0,T=0,P=0:@R=A,S=1000,V={0}:R=B,S=1044,V={1}:R=C,S=1022,V={2}:R=D,S=1023,V={3}:R=E,S=1001|1,V=60*,70*:R=F,S=1012|3,V=&lt;&gt;Situation:\";$D$2;$L$2;$R$2;$T$2)": 36,_x000D_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$2;$M$2;$U$2;$S$2)": 37,_x000D_
    "=RIK_AC(\"INF02__;INF02@E=1,S=1031,G=0,T=0,P=0,C=*-1:@R=A,S=1000,V={0}:R=B,S=1044,V={1}:R=C,S=1022,V={2}:R=D,S=1023,V={3}:R=E,S=1001|1,V=64*:R=F,S=1012|3,V=&lt;&gt;Situation:\";$D$2;$M$2;$U$3;$U$2)": 38,_x000D_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$2;$M$2;$U$2;$U$3)": 39,_x000D_
    "=RIK_AC(\"INF02__;INF02@E=1,S=1031,G=0,T=0,P=0,C=*-1:@R=A,S=1000,V={0}:R=B,S=1044,V={1}:R=C,S=1022,V={2}:R=D,S=1023,V={3}:R=E,S=1001|1,V=60*:\";$D$2;$M$2;$U$3;$U$2)": 40,_x000D_
    "=RIK_AC(\"INF02__;INF02@E=1,S=1031,G=0,T=0,P=0,C=*-1:@R=A,S=1000,V={0}:R=B,S=1044,V={1}:R=C,S=1022,V={2}:R=D,S=1023,V={3}:R=E,S=1001|1,V=64*:R=F,S=1012|3,V=&lt;&gt;Situation:\";$D$2;$M$2;$S$2;$U$2)": 41,_x000D_
    "=RIK_AC(\"INF02__;INF02@E=1,S=1031,G=0,T=0,P=0:@R=A,S=1000,V={0}:R=B,S=1044,V={1}:R=C,S=1022,V={2}:R=D,S=1023,V={3}:R=E,S=1001|1,V=6*,7*:R=F,S=1012|3,V=&lt;&gt;Situation:\";$D$2;$M$2;$S$2;$U$2)": 42,_x000D_
    "=RIK_AC(\"INF02__;INF02@E=1,S=1031,G=0,T=0,P=0:@R=A,S=1000,V={0}:R=B,S=1044,V={1}:R=C,S=1022,V={2}:R=D,S=1023,V={3}:R=E,S=1001|1,V=6*,&lt;&gt;(63*),7*:R=F,S=1012|3,V=&lt;&gt;Situation:\";$D$2;$M$2;$S$2;$U$2)": 43,_x000D_
    "=RIK_AC(\"INF02__;INF02@E=1,S=1031,G=0,T=0,P=0,C=*-1:@R=A,S=1000,V={0}:R=B,S=1044,V={1}:R=C,S=1022,V={2}:R=D,S=1023,V={3}:R=E,S=1001|1,V=60*:R=F,S=1012|3,V=&lt;&gt;Situation:\";$D$2;$M$2;$S$2;$U$2)": 44,_x000D_
    "=RIK_AC(\"INF02__;INF02@E=1,S=1031,G=0,T=0,P=0:@R=A,S=1000,V={0}:R=B,S=1044,V={1}:R=C,S=1022,V={2}:R=D,S=1023,V={3}:R=E,S=1001|1,V=60*,70*:R=F,S=1012|3,V=&lt;&gt;Situation:\";$D$2;$M$2;$S$2;$U$2)": 45,_x000D_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$2;$M$2;$T$2;$R$2)": 46,_x000D_
    "=RIK_AC(\"INF02__;INF02@E=1,S=1031,G=0,T=0,P=0,C=*-1:@R=A,S=1000,V={0}:R=B,S=1044,V={1}:R=C,S=1022,V={2}:R=D,S=1023,V={3}:R=E,S=1001|1,V=64*:R=F,S=1012|3,V=&lt;&gt;Situation:\";$D$2;$M$2;$T$3;$T$2)": 47,_x000D_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$2;$M$2;$T$2;$T$3)": 48,_x000D_
    "=RIK_AC(\"INF02__;INF02@E=1,S=1031,G=0,T=0,P=0,C=*-1:@R=A,S=1000,V={0}:R=B,S=1044,V={1}:R=C,S=1022,V={2}:R=D,S=1023,V={3}:R=E,S=1001|1,V=60*:\";$D$2;$M$2;$T$3;$T$2)": 49,_x000D_
    "=RIK_AC(\"INF02__;INF02@E=1,S=1031,G=0,T=0,P=0,C=*-1:@R=A,S=1000,V={0}:R=B,S=1044,V={1}:R=C,S=1022,V={2}:R=D,S=1023,V={3}:R=E,S=1001|1,V=64*:R=F,S=1012|3,V=&lt;&gt;Situation:\";$D$2;$M$2;$R$2;$T$2)": 50,_x000D_
    "=RIK_AC(\"INF02__;INF02@E=1,S=1031,G=0,T=0,P=0:@R=A,S=1000,V={0}:R=B,S=1044,V={1}:R=C,S=1022,V={2}:R=D,S=1023,V={3}:R=E,S=1001|1,V=6*,&lt;&gt;(63*),7*:R=F,S=1012|3,V=&lt;&gt;Situation:\";$D$2;$M$2;$R$2;$T$2)": 51,_x000D_
    "=RIK_AC(\"INF02__;INF02@E=1,S=1031,G=0,T=0,P=0,C=*-1:@R=A,S=1000,V={0}:R=B,S=1044,V={1}:R=C,S=1022,V={2}:R=D,S=1023,V={3}:R=E,S=1001|1,V=60*:R=F,S=1012|3,V=&lt;&gt;Situation:\";$D$2;$M$2;$R$2;$T$2)": 52,_x000D_
    "=RIK_AC(\"INF02__;INF02@E=1,S=1031,G=0,T=0,P=0:@R=A,S=1000,V={0}:R=B,S=1044,V={1}:R=C,S=1022,V={2}:R=D,S=1023,V={3}:R=E,S=1001|1,V=60*,70*:R=F,S=1012|3,V=&lt;&gt;Situation:\";$D$2;$M$2;$R$2;$T$2)": 53,_x000D_
    "=RIK_AC(\"INF02__;INF02@E=1,S=1031,G=0,T=0,P=0:@R=A,S=1000,V={0}:R=B,S=1044,V={1}:R=C,S=1022,V={2}:R=D,S=1023,V={3}:R=E,S=1001|1,V=6*,7*:R=F,S=1012|3,V=&lt;&gt;Situation:\";$D$2;$M$2;$R$2;$T$2)": 54,_x000D_
    "=RIK_AC(\"INF02__;INF02@E=1,S=1031,G=0,T=0,P=0:@R=A,S=1000,V={0}:R=B,S=1044,V={1}:R=C,S=1022,V={2}:R=D,S=1023,V={3}:R=E,S=1001|1,V=6*,7*:R=F,S=1012|3,V=&lt;&gt;Situation:\";$E$2;$M$2;$S$2;$U$2)": 55,_x000D_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$2;$M$2;$U$2;$S$2)": 56,_x000D_
    "=RIK_AC(\"INF02__;INF02@E=1,S=1031,G=0,T=0,P=0,C=*-1:@R=A,S=1000,V={0}:R=B,S=1044,V={1}:R=C,S=1022,V={2}:R=D,S=1023,V={3}:R=E,S=1001|1,V=64*:R=F,S=1012|3,V=&lt;&gt;Situation:\";$E$2;$M$2;$U$3;$U$2)": 57,_x000D_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$2;$M$2;$U$2;$U$3)": 58,_x000D_
    "=RIK_AC(\"INF02__;INF02@E=1,S=1031,G=0,T=0,P=0,C=*-1:@R=A,S=1000,V={0}:R=B,S=1044,V={1}:R=C,S=1022,V={2}:R=D,S=1023,V={3}:R=E,S=1001|1,V=60*:\";$E$2;$M$2;$U$3;$U$2)": 59,_x000D_
    "=RIK_AC(\"INF02__;INF02@E=1,S=1031,G=0,T=0,P=0,C=*-1:@R=A,S=1000,V={0}:R=B,S=1044,V={1}:R=C,S=1022,V={2}:R=D,S=1023,V={3}:R=E,S=1001|1,V=64*:R=F,S=1012|3,V=&lt;&gt;Situation:\";$E$2;$M$2;$S$2;$U$2)": 60,_x000D_
    "=RIK_AC(\"INF02__;INF02@E=1,S=1031,G=0,T=0,P=0:@R=A,S=1000,V={0}:R=B,S=1044,V={1}:R=C,S=1022,V={2}:R=D,S=1023,V={3}:R=E,S=1001|1,V=6*,&lt;&gt;(63*),7*:R=F,S=1012|3,V=&lt;&gt;Situation:\";$E$2;$M$2;$S$2;$U$2)": 61,_x000D_
    "=RIK_AC(\"INF02__;INF02@E=1,S=1031,G=0,T=0,P=0,C=*-1:@R=A,S=1000,V={0}:R=B,S=1044,V={1}:R=C,S=1022,V={2}:R=D,S=1023,V={3}:R=E,S=1001|1,V=60*:R=F,S=1012|3,V=&lt;&gt;Situation:\";$E$2;$M$2;$S$2;$U$2)": 62,_x000D_
    "=RIK_AC(\"INF02__;INF02@E=1,S=1031,G=0,T=0,P=0:@R=A,S=1000,V={0}:R=B,S=1044,V={1}:R=C,S=1022,V={2}:R=D,S=1023,V={3}:R=E,S=1001|1,V=60*,70*:R=F,S=1012|3,V=&lt;&gt;Situation:\";$E$2;$M$2;$S$2;$U$2)": 63,_x000D_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$2;$M$2;$P$4;$S$2)": 64,_x000D_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$2;$M$2;$P$4;$U$3)": 65,_x000D_
    "=RIK_AC(\"INF02__;INF02@E=1,S=1031,G=0,T=0,P=0,C=*-1:@R=A,S=1000,V={0}:R=B,S=1044,V={1}:R=C,S=1022,V={2}:R=D,S=1023,V={3}:R=E,S=1001|1,V=60*:R=F,S=1012|3,V=&lt;&gt;Situation:\";$E$2;$M$2;$S$2;$P$4)": 66,_x000D_
    "=RIK_AC(\"INF02__;INF02@E=1,S=1031,G=0,T=0,P=0,C=*-1:@R=A,S=1000,V={0}:R=B,S=1044,V={1}:R=C,S=1022,V={2}:R=D,S=1023,V={3}:R=E,S=1001|1,V=64*:R=F,S=1012|3,V=&lt;&gt;Situation:\";$E$2;$M$2;$S$2;$P$4)": 67,_x000D_
    "=RIK_AC(\"INF02__;INF02@E=1,S=1031,G=0,T=0,P=0:@R=A,S=1000,V={0}:R=B,S=1044,V={1}:R=C,S=1022,V={2}:R=D,S=1023,V={3}:R=E,S=1001|1,V=60*,70*:R=F,S=1012|3,V=&lt;&gt;Situation:\";$E$2;$M$2;$S$2;$P$4)": 68,_x000D_
    "=RIK_AC(\"INF02__;INF02@E=1,S=1031,G=0,T=0,P=0:@R=A,S=1000,V={0}:R=B,S=1044,V={1}:R=C,S=1022,V={2}:R=D,S=1023,V={3}:R=E,S=1001|1,V=6*,&lt;&gt;(63*),7*:R=F,S=1012|3,V=&lt;&gt;Situation:\";$E$2;$M$2;$S$2;$P$4)": 69,_x000D_
    "=RIK_AC(\"INF02__;INF02@E=1,S=1031,G=0,T=0,P=0:@R=A,S=1000,V={0}:R=B,S=1044,V={1}:R=C,S=1022,V={2}:R=D,S=1023,V={3}:R=E,S=1001|1,V=6*,7*:R=F,S=1012|3,V=&lt;&gt;Situation:\";$E$2;$M$2;$S$2;$P$4)": 70,_x000D_
    "=RIK_AC(\"INF02__;INF02@E=1,S=1031,G=0,T=0,P=0,C=*-1:@R=A,S=1000,V={0}:R=B,S=1044,V={1}:R=C,S=1022,V={2}:R=D,S=1023,V={3}:R=E,S=1001|1,V=64*:R=F,S=1012|3,V=&lt;&gt;Situation:\";$E$2;$M$2;$U$3;$P$4)": 71,_x000D_
    "=RIK_AC(\"INF02__;INF02@E=1,S=1031,G=0,T=0,P=0,C=*-1:@R=A,S=1000,V={0}:R=B,S=1044,V={1}:R=C,S=1022,V={2}:R=D,S=1023,V={3}:R=E,S=1001|1,V=60*:\";$E$2;$M$2;$U$3;$P$4)": 72,_x000D_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M$2;$P$5;$S$2)": 73,_x000D_
    "=RIK_AC(\"INF02__;INF02@E=1,S=1031,G=0,T=0,P=0,C=*-1:@R=A,S=1000,V={0}:R=B,S=1044,V={1}:R=C,S=1022,V={2}:R=D,S=1023,V={3}:R=E,S=1001|1,V=64*:R=F,S=1012|3,V=&lt;&gt;Situation:\";$E$3;$M$2;$S$2;$P$5)": 74,_x000D_
    "=RIK_AC(\"INF02__;INF02@E=1,S=1031,G=0,T=0,P=0:@R=A,S=1000,V={0}:R=B,S=1044,V={1}:R=C,S=1022,V={2}:R=D,S=1023,V={3}:R=E,S=1001|1,V=6*,7*:R=F,S=1012|3,V=&lt;&gt;Situation:\";$E$3;$M$2;$S$2;$P$5)": 75,_x000D_
    "=RIK_AC(\"INF02__;INF02@E=1,S=1031,G=0,T=0,P=0,C=*-1:@R=A,S=1000,V={0}:R=B,S=1044,V={1}:R=C,S=1022,V={2}:R=D,S=1023,V={3}:R=E,S=1001|1,V=60*:R=F,S=1012|3,V=&lt;&gt;Situation:\";$E$3;$M$2;$S$2;$P$5)": 76,_x000D_
    "=RIK_AC(\"INF02__;INF02@E=1,S=1031,G=0,T=0,P=0:@R=A,S=1000,V={0}:R=B,S=1044,V={1}:R=C,S=1022,V={2}:R=D,S=1023,V={3}:R=E,S=1001|1,V=60*,70*:R=F,S=1012|3,V=&lt;&gt;Situation:\";$E$3;$M$2;$S$2;$P$5)": 77,_x000D_
    "=RIK_AC(\"INF02__;INF02@E=1,S=1031,G=0,T=0,P=0,C=*-1:@R=A,S=1000,V={0}:R=B,S=1044,V={1}:R=C,S=1022,V={2}:R=D,S=1023,V={3}:R=E,S=1001|1,V=60*:\";$E$3;$M$2;$U$4;$P$5)": 78,_x000D_
    "=RIK_AC(\"INF02__;INF02@E=1,S=1031,G=0,T=0,P=0:@R=A,S=1000,V={0}:R=B,S=1044,V={1}:R=C,S=1022,V={2}:R=D,S=1023,V={3}:R=E,S=1001|1,V=6*,&lt;&gt;(63*),7*:R=F,S=1012|3,V=&lt;&gt;Situation:\";$E$3;$M$2;$S$2;$P$5)": 79,_x000D_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M$2;$P$5;$U$4)": 80,_x000D_
    "=RIK_AC(\"INF02__;INF02@E=1,S=1031,G=0,T=0,P=0,C=*-1:@R=A,S=1000,V={0}:R=B,S=1044,V={1}:R=C,S=1022,V={2}:R=D,S=1023,V={3}:R=E,S=1001|1,V=64*:R=F,S=1012|3,V=&lt;&gt;Situation:\";$E$3;$M$2;$U$4;$P$5)": 81,_x000D_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M$3;$P$5;$S$2)": 82,_x000D_
    "=RIK_AC(\"INF02__;INF02@E=1,S=1031,G=0,T=0,P=0,C=*-1:@R=A,S=1000,V={0}:R=B,S=1044,V={1}:R=C,S=1022,V={2}:R=D,S=1023,V={3}:R=E,S=1001|1,V=64*:R=F,S=1012|3,V=&lt;&gt;Situation:\";$E$3;$M$3;$S$2;$P$5)": 83,_x000D_
    "=RIK_AC(\"INF02__;INF02@E=1,S=1031,G=0,T=0,P=0:@R=A,S=1000,V={0}:R=B,S=1044,V={1}:R=C,S=1022,V={2}:R=D,S=1023,V={3}:R=E,S=1001|1,V=6*,7*:R=F,S=1012|3,V=&lt;&gt;Situation:\";$E$3;$M$3;$S$2;$P$5)": 84,_x000D_
    "=RIK_AC(\"INF02__;INF02@E=1,S=1031,G=0,T=0,P=0,C=*-1:@R=A,S=1000,V={0}:R=B,S=1044,V={1}:R=C,S=1022,V={2}:R=D,S=1023,V={3}:R=E,S=1001|1,V=60*:R=F,S=1012|3,V=&lt;&gt;Situation:\";$E$3;$M$3;$S$2;$P$5)": 85,_x000D_
    "=RIK_AC(\"INF02__;INF02@E=1,S=1031,G=0,T=0,P=0:@R=A,S=1000,V={0}:R=B,S=1044,V={1}:R=C,S=1022,V={2}:R=D,S=1023,V={3}:R=E,S=1001|1,V=60*,70*:R=F,S=1012|3,V=&lt;&gt;Situation:\";$E$3;$M$3;$S$2;$P$5)": 86,_x000D_
    "=RIK_AC(\"INF02__;INF02@E=1,S=1031,G=0,T=0,P=0,C=*-1:@R=A,S=1000,V={0}:R=B,S=1044,V={1}:R=C,S=1022,V={2}:R=D,S=1023,V={3}:R=E,S=1001|1,V=60*:\";$E$3;$M$3;$U$4;$P$5)": 87,_x000D_
    "=RIK_AC(\"INF02__;INF02@E=1,S=1031,G=0,T=0,P=0:@R=A,S=1000,V={0}:R=B,S=1044,V={1}:R=C,S=1022,V={2}:R=D,S=1023,V={3}:R=E,S=1001|1,V=6*,&lt;&gt;(63*),7*:R=F,S=1012|3,V=&lt;&gt;Situation:\";$E$3;$M$3;$S$2;$P$5)": 88,_x000D_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M$3;$P$5;$U$4)": 89,_x000D_
    "=RIK_AC(\"INF02__;INF02@E=1,S=1031,G=0,T=0,P=0,C=*-1:@R=A,S=1000,V={0}:R=B,S=1044,V={1}:R=C,S=1022,V={2}:R=D,S=1023,V={3}:R=E,S=1001|1,V=64*:R=F,S=1012|3,V=&lt;&gt;Situation:\";$E$3;$M$3;$U$4;$P$5)": 90,_x000D_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K$3;$P$5;$S$2)": 91,_x000D_
    "=RIK_AC(\"INF02__;INF02@E=1,S=1031,G=0,T=0,P=0,C=*-1:@R=A,S=1000,V={0}:R=B,S=1044,V={1}:R=C,S=1022,V={2}:R=D,S=1023,V={3}:R=E,S=1001|1,V=64*:R=F,S=1012|3,V=&lt;&gt;Situation:\";$E$3;$K$3;$S$2;$P$5)": 92,_x000D_
    "=RIK_AC(\"INF02__;INF02@E=1,S=1031,G=0,T=0,P=0:@R=A,S=1000,V={0}:R=B,S=1044,V={1}:R=C,S=1022,V={2}:R=D,S=1023,V={3}:R=E,S=1001|1,V=6*,7*:R=F,S=1012|3,V=&lt;&gt;Situation:\";$E$3;$K$3;$S$2;$P$5)": 93,_x000D_
    "=RIK_AC(\"INF02__;INF02@E=1,S=1031,G=0,T=0,P=0,C=*-1:@R=A,S=1000,V={0}:R=B,S=1044,V={1}:R=C,S=1022,V={2}:R=D,S=1023,V={3}:R=E,S=1001|1,V=60*:R=F,S=1012|3,V=&lt;&gt;Situation:\";$E$3;$K$3;$S$2;$P$5)": 94,_x000D_
    "=RIK_AC(\"INF02__;INF02@E=1,S=1031,G=0,T=0,P=0:@R=A,S=1000,V={0}:R=B,S=1044,V={1}:R=C,S=1022,V={2}:R=D,S=1023,V={3}:R=E,S=1001|1,V=60*,70*:R=F,S=1012|3,V=&lt;&gt;Situation:\";$E$3;$K$3;$S$2;$P$5)": 95,_x000D_
    "=RIK_AC(\"INF02__;INF02@E=1,S=1031,G=0,T=0,P=0,C=*-1:@R=A,S=1000,V={0}:R=B,S=1044,V={1}:R=C,S=1022,V={2}:R=D,S=1023,V={3}:R=E,S=1001|1,V=60*:\";$E$3;$K$3;$U$4;$P$5)": 96,_x000D_
    "=RIK_AC(\"INF02__;INF02@E=1,S=1031,G=0,T=0,P=0:@R=A,S=1000,V={0}:R=B,S=1044,V={1}:R=C,S=1022,V={2}:R=D,S=1023,V={3}:R=E,S=1001|1,V=6*,&lt;&gt;(63*),7*:R=F,S=1012|3,V=&lt;&gt;Situation:\";$E$3;$K$3;$S$2;$P$5)": 97,_x000D_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K$3;$P$5;$U$4)": 98,_x000D_
    "=RIK_AC(\"INF02__;INF02@E=1,S=1031,G=0,T=0,P=0,C=*-1:@R=A,S=1000,V={0}:R=B,S=1044,V={1}:R=C,S=1022,V={2}:R=D,S=1023,V={3}:R=E,S=1001|1,V=64*:R=F,S=1012|3,V=&lt;&gt;Situation:\";$E$3;$K$3;$U$4;$P$5)": 99,_x000D_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K$3;$P$5;$S$3)": 100,_x000D_
    "=RIK_AC(\"INF02__;INF02@E=1,S=1031,G=0,T=0,P=0,C=*-1:@R=A,S=1000,V={0}:R=B,S=1044,V={1}:R=C,S=1022,V={2}:R=D,S=1023,V={3}:R=E,S=1001|1,V=64*:R=F,S=1012|3,V=&lt;&gt;Situation:\";$E$3;$K$3;$S$3;$P$5)": 101,_x000D_
    "=RIK_AC(\"INF02__;INF02@E=1,S=1031,G=0,T=0,P=0:@R=A,S=1000,V={0}:R=B,S=1044,V={1}:R=C,S=1022,V={2}:R=D,S=1023,V={3}:R=E,S=1001|1,V=6*,7*:R=F,S=1012|3,V=&lt;&gt;Situation:\";$E$3;$K$3;$S$3;$P$5)": 102,_x000D_
    "=RIK_AC(\"INF02__;INF02@E=1,S=1031,G=0,T=0,P=0,C=*-1:@R=A,S=1000,V={0}:R=B,S=1044,V={1}:R=C,S=1022,V={2}:R=D,S=1023,V={3}:R=E,S=1001|1,V=60*:R=F,S=1012|3,V=&lt;&gt;Situation:\";$E$3;$K$3;$S$3;$P$5)": 103,_x000D_
    "=RIK_AC(\"INF02__;INF02@E=1,S=1031,G=0,T=0,P=0:@R=A,S=1000,V={0}:R=B,S=1044,V={1}:R=C,S=1022,V={2}:R=D,S=1023,V={3}:R=E,S=1001|1,V=60*,70*:R=F,S=1012|3,V=&lt;&gt;Situation:\";$E$3;$K$3;$S$3;$P$5)": 104,_x000D_
    "=RIK_AC(\"INF02__;INF02@E=1,S=1031,G=0,T=0,P=0:@R=A,S=1000,V={0}:R=B,S=1044,V={1}:R=C,S=1022,V={2}:R=D,S=1023,V={3}:R=E,S=1001|1,V=6*,&lt;&gt;(63*),7*:R=F,S=1012|3,V=&lt;&gt;Situation:\";$E$3;$K$3;$S$3;$P$5)": 105,_x000D_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J$3;$P$5;$S$3)": 106,_x000D_
    "=RIK_AC(\"INF02__;INF02@E=1,S=1031,G=0,T=0,P=0,C=*-1:@R=A,S=1000,V={0}:R=B,S=1044,V={1}:R=C,S=1022,V={2}:R=D,S=1023,V={3}:R=E,S=1001|1,V=64*:R=F,S=1012|3,V=&lt;&gt;Situation:\";$E$3;$J$3;$S$3;$P$5)": 107,_x000D_
    "=RIK_AC(\"INF02__;INF02@E=1,S=1031,G=0,T=0,P=0:@R=A,S=1000,V={0}:R=B,S=1044,V={1}:R=C,S=1022,V={2}:R=D,S=1023,V={3}:R=E,S=1001|1,V=6*,7*:R=F,S=1012|3,V=&lt;&gt;Situation:\";$E$3;$J$3;$S$3;$P$5)": 108,_x000D_
    "=RIK_AC(\"INF02__;INF02@E=1,S=1031,G=0,T=0,P=0,C=*-1:@R=A,S=1000,V={0}:R=B,S=1044,V={1}:R=C,S=1022,V={2}:R=D,S=1023,V={3}:R=E,S=1001|1,V=60*:R=F,S=1012|3,V=&lt;&gt;Situation:\";$E$3;$J$3;$S$3;$P$5)": 109,_x000D_
    "=RIK_AC(\"INF02__;INF02@E=1,S=1031,G=0,T=0,P=0:@R=A,S=1000,V={0}:R=B,S=1044,V={1}:R=C,S=1022,V={2}:R=D,S=1023,V={3}:R=E,S=1001|1,V=60*,70*:R=F,S=1012|3,V=&lt;&gt;Situation:\";$E$3;$J$3;$S$3;$P$5)": 110,_x000D_
    "=RIK_AC(\"INF02__;INF02@E=1,S=1031,G=0,T=0,P=0:@R=A,S=1000,V={0}:R=B,S=1044,V={1}:R=C,S=1022,V={2}:R=D,S=1023,V={3}:R=E,S=1001|1,V=6*,&lt;&gt;(63*),7*:R=F,S=1012|3,V=&lt;&gt;Situation:\";$E$3;$J$3;$S$3;$P$5)": 111,_x000D_
    "=RIK_AC(\"INF02__;INF02@E=1,S=1031,G=0,T=0,P=0,C=*-1:@R=A,S=1000,V={0}:R=B,S=1044,V={1}:R=C,S=1022,V={2}:R=D,S=1023,V={3}:R=E,S=1001|1,V=64*:R=F,S=1012|3,V=&lt;&gt;Situation:\";$E$3;$J$3;$U$4;$P$5)": 112,_x000D_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E$3;$J$3;$P$5;$U$4)": 113,_x000D_
    "=RIK_AC(\"INF02__;INF02@E=1,S=1031,G=0,T=0,P=0,C=*-1:@R=A,S=1000,V={0}:R=B,S=1044,V={1}:R=C,S=1022,V={2}:R=D,S=1023,V={3}:R=E,S=1001|1,V=60*:\";$E$3;$J$3;$U$4;$P$5)": 114,_x000D_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$3;$I$3;$O$5;$R$3)": 115,_x000D_
    "=RIK_AC(\"INF02__;INF02@E=1,S=1031,G=0,T=0,P=0,C=*-1:@R=A,S=1000,V={0}:R=B,S=1044,V={1}:R=C,S=1022,V={2}:R=D,S=1023,V={3}:R=E,S=1001|1,V=60*:R=F,S=1012|3,V=&lt;&gt;Situation:\";$D$3;$I$3;$R$3;$O$5)": 116,_x000D_
    "=RIK_AC(\"INF02__;INF02@E=1,S=1031,G=0,T=0,P=0:@R=A,S=1000,V={0}:R=B,S=1044,V={1}:R=C,S=1022,V={2}:R=D,S=1023,V={3}:R=E,S=1001|1,V=6*,7*:R=F,S=1012|3,V=&lt;&gt;Situation:\";$D$3;$I$3;$R$3;$O$5)": 117,_x000D_
    "=RIK_AC(\"INF02__;INF02@E=1,S=1031,G=0,T=0,P=0:@R=A,S=1000,V={0}:R=B,S=1044,V={1}:R=C,S=1022,V={2}:R=D,S=1023,V={3}:R=E,S=1001|1,V=60*,70*:R=F,S=1012|3,V=&lt;&gt;Situation:\";$D$3;$I$3;$R$3;$O$5)": 118,_x000D_
    "=RIK_AC(\"INF02__;INF02@E=1,S=1031,G=0,T=0,P=0,C=*-1:@R=A,S=1000,V={0}:R=B,S=1044,V={1}:R=C,S=1022,V={2}:R=D,S=1023,V={3}:R=E,S=1001|1,V=64*:R=F,S=1012|3,V=&lt;&gt;Situation:\";$D$3;$I$3;$R$3;$O$5)": 119,_x000D_
    "=RIK_AC(\"INF02__;INF02@E=1,S=1031,G=0,T=0,P=0:@R=A,S=1000,V={0}:R=B,S=1044,V={1}:R=C,S=1022,V={2}:R=D,S=1023,V={3}:R=E,S=1001|1,V=6*,&lt;&gt;(63*),7*:R=F,S=1012|3,V=&lt;&gt;Situation:\";$D$3;$I$3;$R$3;$O$5)": 120,_x000D_
    "=RIK_AC(\"INF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D$3;$I$3;$O$5;$T$4)": 121,_x000D_
    "=RIK_AC(\"INF02__;INF02@E=1,S=1031,G=0,T=0,P=0,C=*-1:@R=A,S=1000,V={0}:R=B,S=1044,V={1}:R=C,S=1022,V={2}:R=D,S=1023,V={3}:R=E,S=1001|1,V=60*:\";$D$3;$I$3;$T$4;$O$5)": 122,_x000D_
    "=RIK_AC(\"INF02__;INF02@E=1,S=1031,G=0,T=0,P=0,C=*-1:@R=A,S=1000,V={0}:R=B,S=1044,V={1}:R=C,S=1022,V={2}:R=D,S=1023,V={3}:R=E,S=1001|1,V=64*:R=F,S=1012|3,V=&lt;&gt;Situation:\";$D$3;$I$3;$T$4;$O$5)": 123,_x000D_
    "=RIK_AC(\"INF02__;INF02@E=1,S=1031,G=0,T=0,P=0:@R=A,S=1000,V={0}:R=D,S=1001|1,V=707..70799999999999,7097..70979999999999,7..70399999999999,709..70939999999999,704..70699999999999,708..70899999999999,7094..70969999999999,7098..7098\"&amp;\"9999999999:R=E,S=1022,V={1}:R=F,S=1012|3,V=&lt;&gt;Situation:R=E,S=1089,V={2}:\";$D$3;$R$3;$O$5)": 124,_x000D_
    "=RIK_AC(\"INF02__;INF02@E=1,S=1031,G=0,T=0,P=0:@R=A,S=1000,V={0}:R=D,S=1001|1,V=707..70799999999999,7097..70979999999999,7..70399999999999,709..70939999999999,704..70699999999999,708..70899999999999,7094..70969999999999,7098..7098\"&amp;\"9999999999:R=E,S=1022,V={1}:R=F,S=1012|3,V=&lt;&gt;Situation:R=E,S=1089,V={2}:\";$D$3;$T$4;$O$5)": 125,_x000D_
    "=RIK_AC(\"INF02__;INF02@E=1,S=1031,G=0,T=0,P=0,C=*-1:@R=A,S=1000,V={0}:R=E,S=1001|1,V=60*:R=F,S=1012|3,V=&lt;&gt;Situation:R=D,S=1089,V={1}:\";$D$3;$O$5)": 126,_x000D_
    "=RIK_AC(\"INF02__;INF02@E=1,S=1031,G=0,T=0,P=0,C=*-1:@R=A,S=1000,V={0}:R=B,S=1044,V={1}:R=E,S=1001|1,V=64*:R=F,S=1012|3,V=&lt;&gt;Situation:R=E,S=1089,V={2}:\";$D$3;$I$3;$O$5)": 127,_x000D_
    "=RIK_AC(\"INF02__;INF02@E=1,S=1031,G=0,T=0,P=0,C=*-1:@R=A,S=1000,V={0}:R=E,S=1001|1,V=64*:R=F,S=1012|3,V=&lt;&gt;Situation:R=D,S=1089,V={1}:\";$D$3;$O$5)": 128,_x000D_
    "=RIK_AC(\"INF02__;INF02@E=1,S=1031,G=0,T=0,P=0,C=*-1:@R=A,S=1000,V={0}:R=C,S=1001|1,V=64*:R=D,S=1012|3,V=&lt;&gt;Situation:R=E,S=1089,V={1}:\";$D$3;$O$5)": 129,_x000D_
    "=RIK_AC(\"INF02__;INF02@E=1,S=1031,G=0,T=0,P=0:@R=A,S=1000,V={0}:R=E,S=1001|1,V=60*,70*:R=F,S=1012|3,V=&lt;&gt;Situation:R=D,S=1089,V={1}:\";$D$3;$O$5)": 130,_x000D_
    "=RIK_AC(\"INF02__;INF02@E=1,S=1031,G=0,T=0,P=0:@R=A,S=1000,V={0}:R=B,S=1089,V={1}:\";$D$3;$O$5)": 131,_x000D_
    "=RIK_AC(\"INF02__;INF02@E=1,S=1031,G=0,T=0,P=0:@R=A,S=1000,V={0}:R=E,S=1001|1,V=6*,7*:R=F,S=1012|3,V=&lt;&gt;Situation:R=D,S=1089,V={1}:\";$D$3;$O$5)": 132,_x000D_
    "=RIK_AC(\"INF02__;INF02@E=1,S=1031,G=0,T=0,P=0:@R=A,S=1000,V={0}:R=B,S=1001|1,V=707..70799999999999,7097..70979999999999,7..70399999999999,709..70939999999999,704..70699999999999,708..70899999999999,7094..70969999999999,7098..7098\"&amp;\"9999999999:R=D,S=1012|3,V=&lt;&gt;Situation:R=E,S=1089,V={1}:\";$D$3;$O$5)": 133,_x000D_
    "=RIK_AC(\"INF02__;INF02@E=1,S=1031,G=0,T=0,P=0:@R=A,S=1000,V={0}:R=B,S=1001|1,V=707..70799999999999,7097..70979999999999,7..70399999999999,709..70939999999999,704..70699999999999,708..70899999999999,7094..70969999999999,7098..7098\"&amp;\"9999999999:R=C,S=1012|3,V=&lt;&gt;Situation:R=D,S=1089,V={1}:\";$D$3;$N$5)": 134,_x000D_
    "=RIK_AC(\"INF02__;INF02@E=1,S=1031,G=0,T=0,P=0,C=*-1:@R=A,S=1000,V={0}:R=B,S=1001|1,V=64*:R=C,S=1012|3,V=&lt;&gt;Situation:R=D,S=1089,V={1}:\";$D$3;$N$5)": 135,_x000D_
    "=RIK_AC(\"INF02__;INF02@E=1,S=1031,G=0,T=0,P=0:@R=A,S=1000,V={0}:R=B,S=1089,V={1}:R=C,S=1044,V=OUI:\";$D$3;$O$5)": 136,_x000D_
    "=RIK_AC(\"INF02__;INF02@E=1,S=1031,G=0,T=0,P=0:@R=A,S=1000,V={0}:R=B,S=1089,V={1}:R=C,S=1044,V=OUI:R=D,S=1001|1,V=6*,&lt;&gt;63*,7*:\";$D$3;$O$5)": 137_x000D_
  },_x000D_
  "ItemPool": {_x000D_
    "Items": {_x000D_
      "1": {_x000D_
        "$type": "Inside.Core.Formula.Definition.DefinitionAC, Inside.Core.Formula",_x000D_
        "ID": 1,_x000D_
        "Results": [_x000D_
          [_x000D_
            62410589.06_x000D_
          ]_x000D_
        ],_x000D_
        "Statistics": {_x000D_
          "CreationDate": "2023-05-03T11:39:38.0309756+02:00",_x000D_
          "LastRefreshDate": "2020-07-15T11:13:19.8154192+02:00",_x000D_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"2023-05-03T11:39:38.0309756+02:00",_x000D_
          "LastRefreshDate": "2020-07-15T11:13:19.8796379+02:00",_x000D_
          "TotalRefreshCount": 1,_x000D_
          "CustomInfo": {}_x000D_
        }_x000D_
      },_x000D_
      "3": {_x000D_
        "$type": "Inside.Core.Form</t>
  </si>
  <si>
    <t xml:space="preserve">ula.Definition.DefinitionAC, Inside.Core.Formula",_x000D_
        "ID": 3,_x000D_
        "Results": [_x000D_
          [_x000D_
            64483763.36_x000D_
          ]_x000D_
        ],_x000D_
        "Statistics": {_x000D_
          "CreationDate": "2023-05-03T11:39:38.0309756+02:00",_x000D_
          "LastRefreshDate": "2020-07-15T11:13:19.9125504+02:00",_x000D_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"2023-05-03T11:39:38.0309756+02:00",_x000D_
          "LastRefreshDate": "2020-07-15T11:13:19.9464597+02:00",_x000D_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62413673.47_x000D_
          ]_x000D_
        ],_x000D_
        "Statistics": {_x000D_
          "CreationDate": "2023-05-03T11:39:38.0309756+02:00",_x000D_
          "LastRefreshDate": "2020-07-15T11:13:19.9783742+02:00",_x000D_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321153.36_x000D_
          ]_x000D_
        ],_x000D_
        "Statistics": {_x000D_
          "CreationDate": "2023-05-03T11:39:38.0309756+02:00",_x000D_
          "LastRefreshDate": "2020-07-15T11:13:20.0102882+02:00",_x000D_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63963.64_x000D_
          ]_x000D_
        ],_x000D_
        "Statistics": {_x000D_
          "CreationDate": "2023-05-03T11:39:38.0309756+02:00",_x000D_
          "LastRefreshDate": "2020-07-15T11:13:20.0485443+02:00",_x000D_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"2023-05-03T11:39:38.0309756+02:00",_x000D_
          "LastRefreshDate": "2020-07-15T11:13:20.0744437+02:00",_x000D_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64804916.72_x000D_
          ]_x000D_
        ],_x000D_
        "Statistics": {_x000D_
          "CreationDate": "2023-05-03T11:39:38.0309756+02:00",_x000D_
          "LastRefreshDate": "2020-07-15T11:13:20.1063899+02:00",_x000D_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"2023-05-03T11:39:38.0309756+02:00",_x000D_
          "LastRefreshDate": "2020-07-20T16:26:14.802842+02:00",_x000D_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"2023-05-03T11:39:38.0309756+02:00",_x000D_
          "LastRefreshDate": "2020-07-20T16:26:14.8988081+02:00",_x000D_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"2023-05-03T11:39:38.0309756+02:00",_x000D_
          "LastRefreshDate": "2020-07-20T16:26:15.0584191+02:00",_x000D_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"2023-05-03T11:39:38.0309756+02:00",_x000D_
          "LastRefreshDate": "2020-07-20T16:26:15.1192306+02:00",_x000D_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"2023-05-03T11:39:38.0309756+02:00",_x000D_
          "LastRefreshDate": "2020-07-20T16:26:15.185075+02:00",_x000D_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"2023-05-03T11:39:38.0309756+02:00",_x000D_
          "LastRefreshDate": "2020-07-20T16:26:15.3881301+02:00",_x000D_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"2023-05-03T11:39:38.0309756+02:00",_x000D_
          "LastRefreshDate": "2020-07-20T16:26:15.590083+02:00",_x000D_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"2023-05-03T11:39:38.0309756+02:00",_x000D_
          "LastRefreshDate": "2020-07-20T16:26:15.6599353+02:00",_x000D_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"2023-05-03T11:39:38.0309756+02:00",_x000D_
          "LastRefreshDate": "2020-07-20T16:26:15.8663791+02:00",_x000D_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"2023-05-03T11:39:38.0309756+02:00",_x000D_
          "LastRefreshDate": "2020-07-20T16:26:19.4474544+02:00",_x000D_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"2023-05-03T11:39:38.0309756+02:00",_x000D_
          "LastRefreshDate": "2020-07-20T16:26:19.4534446+02:00",_x000D_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"2023-05-03T11:39:38.0309756+02:00",_x000D_
          "LastRefreshDate": "2020-07-20T16:26:19.4584517+02:00",_x000D_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"2023-05-03T11:39:38.0309756+02:00",_x000D_
          "LastRefreshDate": "2020-07-20T16:26:19.4634107+02:00",_x000D_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"2023-05-03T11:39:38.0309756+02:00",_x000D_
          "LastRefreshDate": "2020-07-20T16:26:19.4905402+02:00",_x000D_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"2023-05-03T11:39:38.0309756+02:00",_x000D_
          "LastRefreshDate": "2020-07-20T16:26:19.4945296+02:00",_x000D_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"2023-05-03T11:39:38.0309756+02:00",_x000D_
          "LastRefreshDate": "2020-07-20T16:26:19.4985487+02:00",_x000D_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"2023-05-03T11:39:38.0309756+02:00",_x000D_
          "LastRefreshDate": "2020-07-20T16:26:19.5065229+02:00",_x000D_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"2023-05-03T11:39:38.0309756+02:00",_x000D_
          "LastRefreshDate": "2020-07-20T16:26:19.5095154+02:00",_x000D_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39104760.99_x000D_
          ]_x000D_
        ],_x000D_
        "Statistics": {_x000D_
          "CreationDate": "2023-05-03T11:39:38.0309756+02:00",_x000D_
          "LastRefreshDate": "2020-07-20T17:25:37.0096944+02:00",_x000D_
          "TotalRefreshCount": 6,_x000D_
          "CustomInfo": {}_x000D_
        }_x000D_
      },_x000D_
      "29": {_x000D_
        "$type": "Inside.Core.Formula.Definition.DefinitionAC, Inside.Core.Formula",_x000D_
        "ID": 29,_x000D_
        "Results": [_x000D_
          [_x000D_
            9056727.66_x000D_
          ]_x000D_
        ],_x000D_
        "Statistics": {_x000D_
          "CreationDate": "2023-05-03T11:39:38.0309756+02:00",_x000D_
          "LastRefreshDate": "2020-07-20T17:25:37.8562578+02:00",_x000D_
          "TotalRefreshCount": 6,_x000D_
          "CustomInfo": {}_x000D_
        }_x000D_
      },_x000D_
      "30": {_x000D_
        "$type": "Inside.Core.Formula.Definition.DefinitionAC, Inside.Core.Formula",_x000D_
        "ID": 30,_x000D_
        "Results": [_x000D_
          [_x000D_
            31728808.6_x000D_
          ]_x000D_
        ],_x000D_
        "Statistics": {_x000D_
          "CreationDate": "2023-05-03T11:39:38.0309756+02:00",_x000D_
          "LastRefreshDate": "2020-07-20T17:25:40.8912337+02:00",_x000D_
          "TotalRefreshCount": 6,_x000D_
          "CustomInfo": {}_x000D_
        }_x000D_
      },_x000D_
      "31": {_x000D_
        "$type": "Inside.Core.Formula.Definition.DefinitionAC, Inside.Core.Formula",_x000D_
        "ID": 31,_x000D_
        "Results": [_x000D_
          [_x000D_
            11689227.26_x000D_
          ]_x000D_
        ],_x000D_
        "Statistics": {_x000D_
          "CreationDate": "2023-05-03T11:39:38.0309756+02:00",_x000D_
          "LastRefreshDate": "2020-07-20T17:25:41.1484558+02:00",_x000D_
          "TotalRefreshCount": 6,_x000D_
          "CustomInfo": {}_x000D_
        }_x000D_
      },_x000D_
      "32": {_x000D_
        "$type": "Inside.Core.Formula.Definition.DefinitionAC, Inside.Core.Formula",_x000D_
        "ID": 32,_x000D_
        "Results": [_x000D_
          [_x000D_
            9111269.36_x000D_
          ]_x000D_
        ],_x000D_
        "Statistics": {_x000D_
          "CreationDate": "2023-05-03T11:39:38.0309756+02:00",_x000D_
          "LastRefreshDate": "2020-07-20T17:25:41.7057423+02:00",_x000D_
          "TotalRefreshCount": 6,_x000D_
          "CustomInfo": {}_x000D_
        }_x000D_
      },_x000D_
      "33": {_x000D_
        "$type": "Inside.Core.Formula.Definition.DefinitionAC, Inside.Core.Formula",_x000D_
        "ID": 33,_x000D_
        "Results": [_x000D_
          [_x000D_
            4820214.81_x000D_
          ]_x000D_
        ],_x000D_
        "Statistics": {_x000D_
          "CreationDate": "2023-05-03T11:39:38.0309756+02:00",_x000D_
          "LastRefreshDate": "2020-07-20T17:25:29.6227643+02:00",_x000D_
          "TotalRefreshCount": 6,_x000D_
          "CustomInfo": {}_x000D_
        }_x000D_
      },_x000D_
      "34": {_x000D_
        "$type": "Inside.Core.Formula.Definition.DefinitionAC, Inside.Core.Formula",_x000D_
        "ID": 34,_x000D_
        "Results": [_x000D_
          [_x000D_
            5315937.22_x000D_
          ]_x000D_
        ],_x000D_
        "Statistics": {_x000D_
          "CreationDate": "2023-05-03T11:39:38.0309756+02:00",_x000D_
          "LastRefreshDate": "2020-07-20T17:25:43.1224158+02:00",_x000D_
          "TotalRefreshCount": 6,_x000D_
          "CustomInfo": {}_x000D_
        }_x000D_
      },_x000D_
      "35": {_x000D_
        "$type": "Inside.Core.Formula.Definition.DefinitionAC, Inside.Core.Formula",_x000D_
        "ID": 35,_x000D_
        "Results": [_x000D_
          [_x000D_
            13805432.53_x000D_
          ]_x000D_
        ],_x000D_
        "Statistics": {_x000D_
          "CreationDate": "2023-05-03T11:39:38.0309756+02:00",_x000D_
          "LastRefreshDate": "2020-07-20T17:25:43.5343056+02:00",_x000D_
          "TotalRefreshCount": 6,_x000D_
          "CustomInfo": {}_x000D_
        }_x000D_
      },_x000D_
      "36": {_x000D_
        "$type": "Inside.Core.Formula.Definition.DefinitionAC, Inside.Core.Formula",_x000D_
        "ID": 36,_x000D_
        "Results": [_x000D_
          [_x000D_
            25299328.46_x000D_
          ]_x000D_
        ],_x000D_
        "Statistics": {_x000D_
          "CreationDate": "2023-05-03T11:39:38.0309756+02:00",_x000D_
          "LastRefreshDate": "2020-07-20T17:25:46.8055595+02:00",_x000D_
          "TotalRefreshCount": 6,_x000D_
          "CustomInfo": {}_x000D_
        }_x000D_
      },_x000D_
      "37": {_x000D_
        "$type": "Inside.Core.Formula.Definition.DefinitionAC, Inside.Core.Formula",_x000D_
        "ID": 37,_x000D_
        "Results": [_x000D_
          [_x000D_
            39104760.99_x000D_
          ]_x000D_
        ],_x000D_
        "Statistics": {_x000D_
          "CreationDate": "2023-05-03T11:39:38.0309756+02:00",_x000D_
          "LastRefreshDate": "2020-07-20T17:12:14.9174093+02:00",_x000D_
          "TotalRefreshCount": 9,_x000D_
          "CustomInfo": {}_x000D_
        }_x000D_
      },_x000D_
      "38": {_x000D_
        "$type": "Inside.Core.Formula.Definition.DefinitionAC, Inside.Core.Formula",_x000D_
        "ID": 38,_x000D_
        "Results": [_x000D_
          [_x000D_
            9056727.66_x000D_
          ]_x000D_
        ],_x000D_
        "Statistics": {_x000D_
          "CreationDate": "2023-05-03T11:39:38.0309756+02:00",_x000D_
          "LastRefreshDate": "2020-07-20T17:12:15.5070254+02:00",_x000D_
          "TotalRefreshCount": 9,_x000D_
          "CustomInfo": {}_x000D_
        }_x000D_
      },_x000D_
      "39": {_x000D_
        "$type": "Inside.Core.Formula.Definition.DefinitionAC, Inside.Core.Formula",_x000D_
        "ID": 39,_x000D_
        "Results": [_x000D_
          [_x000D_
            31728808.6_x000D_
          ]_x000D_
        ],_x000D_
        "Statistics": {_x000D_
          "CreationDate": "2023-05-03T11:39:38.0309756+02:00",_x000D_
          "LastRefreshDate": "2020-07-20T17:12:18.5469301+02:00",_x000D_
          "TotalRefreshCount": 9,_x000D_
          "CustomInfo": {}_x000D_
        }_x000D_
      },_x000D_
      "40": {_x000D_
        "$type": "Inside.Core.Formula.Definition.DefinitionAC, Inside.Core.Formula",_x000D_
        "ID": 40,_x000D_
        "Results": [_x000D_
          [_x000D_
            11689227.26_x000D_
          ]_x000D_
        ],_x000D_
        "Statistics": {_x000D_
          "CreationDate": "2023-05-03T11:39:38.0309756+02:00",_x000D_
          "LastRefreshDate": "2020-07-20T17:12:18.7632465+02:00",_x000D_
          "TotalRefreshCount": 9,_x000D_
          "CustomInfo": {}_x000D_
        }_x000D_
      },_x000D_
      "41": {_x000D_
        "$type": "Inside.Core.Formula.Definition.DefinitionAC, Inside.Core.Formula",_x000D_
        "ID": 41,_x000D_
        "Results": [_x000D_
          [_x000D_
            9111269.36_x000D_
          ]_x000D_
        ],_x000D_
        "Statistics": {_x000D_
          "CreationDate": "2023-05-03T11:39:38.0309756+02:00",_x000D_
          "LastRefreshDate": "2020-07-20T17:12:19.2060771+02:00",_x000D_
          "TotalRefreshCount": 9,_x000D_
          "CustomInfo": {}_x000D_
        }_x000D_
      },_x000D_
      "42": {_x000D_
        "$type": "Inside.Core.Formula.Definition.DefinitionAC, Inside.Core.Formula",_x000D_
        "ID": 42,_x000D_
        "Results": [_x000D_
          [_x000D_
            4820214.81_x000D_
          ]_x000D_
        ],_x000D_
        "Statistics": {_x000D_
          "CreationDate": "2023-05-03T11:39:38.0309756+02:00",_x000D_
          "LastRefreshDate": "2020-07-20T17:12:20.6285359+02:00",_x000D_
          "TotalRefreshCount": 9,_x000D_
          "CustomInfo": {}_x000D_
        }_x000D_
      },_x000D_
      "43": {_x000D_
        "$type": "Inside.Core.Formula.Definition.DefinitionAC, Inside.Core.Formula",_x000D_
        "ID": 43,_x000D_
        "Results": [_x000D_
          [_x000D_
            5315937.22_x000D_
          ]_x000D_
        ],_x000D_
        "Statistics": {_x000D_
          "CreationDate": "2023-05-03T11:39:38.0309756+02:00",_x000D_
          "LastRefreshDate": "2020-07-20T17:12:22.0024987+02:00",_x000D_
          "TotalRefreshCount": 9,_x000D_
          "CustomInfo": {}_x000D_
        }_x000D_
      },_x000D_
      "44": {_x000D_
        "$type": "Inside.Core.Formula.Definition.DefinitionAC, Inside.Core.Formula",_x000D_
        "ID": 44,_x000D_
        "Results": [_x000D_
          [_x000D_
            13805432.53_x000D_
          ]_x000D_
        ],_x000D_
        "Statistics": {_x000D_
          "CreationDate": "2023-05-03T11:39:38.0309756+02:00",_x000D_
          "LastRefreshDate": "2020-07-20T17:12:22.4213829+02:00",_x000D_
          "TotalRefreshCount": 9,_x000D_
          "CustomInfo": {}_x000D_
        }_x000D_
      },_x000D_
      "45": {_x000D_
        "$type": "Inside.Core.Formula.Definition.DefinitionAC, Inside.Core.Formula",_x000D_
        "ID": 45,_x000D_
        "Results": [_x000D_
          [_x000D_
            25299328.46_x000D_
          ]_x000D_
        ],_x000D_
        "Statistics": {_x000D_
          "CreationDate": "2023-05-03T11:39:38.0309756+02:00",_x000D_
          "LastRefreshDate": "2020-07-20T17:12:25.9942314+02:00",_x000D_
          "TotalRefreshCount": 9,_x000D_
          "CustomInfo": {}_x000D_
        }_x000D_
      },_x000D_
      "46": {_x000D_
        "$type": "Inside.Core.Formula.Definition.DefinitionAC, Inside.Core.Formula",_x000D_
        "ID": 46,_x000D_
        "Results": [_x000D_
          [_x000D_
            39104760.99_x000D_
          ]_x000D_
        ],_x000D_
        "Statistics": {_x000D_
          "CreationDate": "2023-05-03T11:39:38.0309756+02:00",_x000D_
          "LastRefreshDate": "2020-07-20T17:13:00.9263746+02:00",_x000D_
          "TotalRefreshCount": 1,_x000D_
          "CustomInfo": {}_x000D_
        }_x000D_
      },_x000D_
      "47": {_x000D_
        "$type": "Inside.Core.Formula.Definition.DefinitionAC, Inside.Core.Formula",_x000D_
        "ID": 47,_x000D_
        "Results": [_x000D_
          [_x000D_
            9056727.66_x000D_
          ]_x000D_
        ],_x000D_
        "Statistics": {_x000D_
          "CreationDate": "2023-05-03T11:39:38.0309756+02:00",_x000D_
          "LastRefreshDate": "2020-07-20T17:13:00.9363496+02:00",_x000D_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31728808.6_x000D_
          ]_x000D_
        ],_x000D_
        "Statistics": {_x000D_
          "CreationDate": "2023-05-03T11:39:38.0309756+02:00",_x000D_
          "LastRefreshDate": "2020-07-20T17:13:00.9473195+02:00",_x000D_
          "TotalRefreshCount": 1,_x000D_
          "CustomInfo": {}_x000D_
        }_x000D_
      },_x000D_
      "49": {_x000D_
        "$type": "Inside.Core.Formula.Definition.DefinitionAC, Inside.Core.Formula",_x000D_
        "ID": 49,_x000D_
        "Results": [_x000D_
          [_x000D_
            11689227.26_x000D_
          ]_x000D_
        ],_x000D_
        "Statistics": {_x000D_
          "CreationDate": "2023-05-03T11:39:38.0309756+02:00",_x000D_
          "LastRefreshDate": "2020-07-20T17:13:00.9523072+02:00",_x000D_
          "TotalRefreshCount": 1,_x000D_
          "CustomInfo": {}_x000D_
        }_x000D_
      },_x000D_
      "50": {_x000D_
        "$type": "Inside.Core.Formula.Definition.DefinitionAC, Inside.Core.Formula",_x000D_
        "ID": 50,_x000D_
        "Results": [_x000D_
          [_x000D_
            9111269.36_x000D_
          ]_x000D_
        ],_x000D_
        "Statistics": {_x000D_
          "CreationDate": "2023-05-03T11:39:38.0309756+02:00",_x000D_
          "LastRefreshDate": "2020-07-20T17:13:00.957293+02:00",_x000D_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5315937.22_x000D_
          ]_x000D_
        ],_x000D_
        "Statistics": {_x000D_
          "CreationDate": "2023-05-03T11:39:38.0309756+02:00",_x000D_
          "LastRefreshDate": "2020-07-20T17:13:00.9692732+02:00",_x000D_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13805432.53_x000D_
          ]_x000D_
        ],_x000D_
        "Statistics": {_x000D_
          "CreationDate": "2023-05-03T11:39:38.0309756+02:00",_x000D_
          "LastRefreshDate": "2020-07-20T17:13:00.9732503+02:00",_x000D_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25299328.46_x000D_
          ]_x000D_
        ],_x000D_
        "Statistics": {_x000D_
          "CreationDate": "2023-05-03T11:39:38.0309756+02:00",_x000D_
          "LastRefreshDate": "2020-07-20T17:13:00.9772398+02:00",_x000D_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4820214.81_x000D_
          ]_x000D_
        ],_x000D_
        "Statistics": {_x000D_
          "CreationDate": "2023-05-03T11:39:38.0309756+02:00",_x000D_
          "LastRefreshDate": "2020-07-20T17:22:44.6132344+02:00",_x000D_
          "TotalRefreshCount": 2,_x000D_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"2023-05-03T11:39:38.0309756+02:00",_x000D_
          "LastRefreshDate": "2020-08-04T17:52:39.6391462+02:00",_x000D_
          "TotalRefreshCount": 5,_x000D_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"2023-05-03T11:39:38.0309756+02:00",_x000D_
          "LastRefreshDate": "2020-08-04T17:52:39.7823621+02:00",_x000D_
          "TotalRefreshCount": 4,_x000D_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"2023-05-03T11:39:38.0309756+02:00",_x000D_
          "LastRefreshDate": "2020-08-04T17:52:39.6619588+02:00",_x000D_
          "TotalRefreshCount": 4,_x000D_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"2023-05-03T11:39:38.0309756+02:00",_x000D_
          "LastRefreshDate": "2020-08-04T17:52:39.5656239+02:00",_x000D_
          "TotalRefreshCount": 4,_x000D_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"2023-05-03T11:39:38.0309756+02:00",_x000D_
          "LastRefreshDate": "2020-08-04T17:52:39.7234975+02:00",_x000D_
          "TotalRefreshCount": 4,_x000D_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"2023-05-03T11:39:38.0309756+02:00",_x000D_
          "LastRefreshDate": "2020-08-04T17:52:39.6071008+02:00",_x000D_
          "TotalRefreshCount": 4,_x000D_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"2023-05-03T11:39:38.0309756+02:00",_x000D_
          "LastRefreshDate": "2020-08-04T17:52:39.7524423+02:00",_x000D_
          "TotalRefreshCount": 4,_x000D_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"2023-05-03T11:39:38.0309756+02:00",_x000D_
          "LastRefreshDate": "2020-08-04T17:52:39.8092949+02:00",_x000D_
          "TotalRefreshCount": 4,_x000D_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"2023-05-03T11:39:38.0309756+02:00",_x000D_
          "LastRefreshDate": "2020-08-04T17:52:39.688731+02:00",_x000D_
          "TotalRefreshCount": 4,_x000D_
          "CustomInfo": {}_x000D_
        }_x000D_
      },_x000D_
      "64": {_x000D_
        "$type": "Inside.Core.Formula.Definition.DefinitionAC, Inside.Core.Formula",_x000D_
        "ID": 64,_x000D_
        "Results": [_x000D_
          [_x000D_
            4269198.25_x000D_
          ]_x000D_
        ],_x000D_
        "Statistics": {_x000D_
          "CreationDate": "2023-05-03T11:39:38.0309756+02:00",_x000D_
          "LastRefreshDate": "2020-08-05T15:11:22.99859+02:00",_x000D_
          "TotalRefreshCount": 2,_x000D_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"2023-05-03T11:39:38.0309756+02:00",_x000D_
          "LastRefreshDate": "2020-08-04T17:53:11.3782105+02:00",_x000D_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1964861.17_x000D_
          ]_x000D_
        ],_x000D_
        "Statistics": {_x000D_
          "CreationDate": "2023-05-03T11:39:38.0309756+02:00",_x000D_
          "LastRefreshDate": "2020-08-04T17:53:51.6961533+02:00",_x000D_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16668.0_x000D_
          ]_x000D_
        ],_x000D_
        "Statistics": {_x000D_
          "CreationDate": "2023-05-03T11:39:38.0309756+02:00",_x000D_
          "LastRefreshDate": "2020-08-04T17:54:10.3746573+02:00",_x000D_
          "TotalRefreshCount": 1,_x000D_
          "CustomInfo": {}_x000D_
        }_x000D_
      },_x000D_
      "68": {_x000D_
        "$type": "Inside.Core.Formula.Definition.DefinitionAC, Inside.Core.Formula",_x000D_
        "ID": 68,_x000D_
        "Results": [_x000D_
          [_x000D_
            2304337.08_x000D_
          ]_x000D_
        ],_x000D_
        "Statistics": {_x000D_
          "CreationDate": "2023-05-03T11:39:38.0309756+02:00",_x000D_
          "LastRefreshDate": "2020-08-04T17:54:29.1038944+02:00",_x000D_
          "TotalRefreshCount": 1,_x000D_
          "CustomInfo": {}_x000D_
        }_x000D_
      },_x000D_
      "69": {_x000D_
        "$type": "Inside.Core.Formula.Definition.DefinitionAC, Inside.Core.Formula",_x000D_
        "ID": 69,_x000D_
        "Results": [_x000D_
          [_x000D_
            2066251.05_x000D_
          ]_x000D_
        ],_x000D_
        "Statistics": {_x000D_
          "CreationDate": "2023-05-03T11:39:38.0309756+02:00",_x000D_
          "LastRefreshDate": "2020-08-04T17:54:42.5923624+02:00",_x000D_
          "TotalRefreshCount": 1,_x000D_
          "CustomInfo": {}_x000D_
        }_x000D_
      },_x000D_
      "70": {_x000D_
        "$type": "Inside.Core.Formula.Definition.DefinitionAC, Inside.Core.Formula",_x000D_
        "ID": 70,_x000D_
        "Results": [_x000D_
          [_x000D_
            2063166.64_x000D_
          ]_x000D_
        ],_x000D_
        "Statistics": {_x000D_
          "CreationDate": "2023-05-03T11:39:38.0309756+02:00",_x000D_
          "LastRefreshDate": "2020-08-04T17:54:54.6895113+02:00",_x000D_
          "TotalRefreshCount": 1,_x000D_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"2023-05-03T11:39:38.0309756+02:00",_x000D_
          "LastRefreshDate": "2020-08-04T17:58:13.5415668+02:00",_x000D_
          "TotalRefreshCount": 1,_x000D_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"2023-05-03T11:39:38.0309756+02:00",_x000D_
          "LastRefreshDate": "2020-08-04T17:58:44.8610748+02:00",_x000D_
          "TotalRefreshCount": 1,_x000D_
          "CustomInfo": {}_x000D_
        }_x000D_
      },_x000D_
      "73": {_x000D_
        "$type": "Inside.Core.Formula.Definition.DefinitionAC, Inside.Core.Formula",_x000D_
        "ID": 73,_x000D_
        "Results": [_x000D_
          [_x000D_
            4269198.25_x000D_
          ]_x000D_
        ],_x000D_
        "Statistics": {_x000D_
          "CreationDate": "2023-05-03T11:39:38.0309756+02:00",_x000D_
          "LastRefreshDate": "2020-08-05T16:11:55.3268352+02:00",_x000D_
          "TotalRefreshCount": 1,_x000D_
          "CustomInfo": {}_x000D_
        }_x000D_
      },_x000D_
      "74": {_x000D_
        "$type": "Inside.Core.Formula.Definition.DefinitionAC, Inside.Core.Formula",_x000D_
        "ID": 74,_x000D_
        "Results": [_x000D_
          [_x000D_
            16668.0_x000D_
          ]_x000D_
        ],_x000D_
        "Statistics": {_x000D_
          "CreationDate": "2023-05-03T11:39:38.0309756+02:00",_x000D_
          "LastRefreshDate": "2020-08-05T16:11:55.3579386+02:00",_x000D_
          "TotalRefreshCount": 1,_x000D_
          "CustomInfo": {}_x000D_
        }_x000D_
      },_x000D_
      "75": {_x000D_
        "$type": "Inside.Core.Formula.Definition.DefinitionAC, Inside.Core.Formula",_x000D_
        "ID": 75,_x000D_
        "Results": [_x000D_
          [_x000D_
            2063166.64_x000D_
          ]_x000D_
        ],_x000D_
        "Statistics": {_x000D_
          "CreationDate": "2023-05-03T11:39:38.0309756+02:00",_x000D_
          "LastRefreshDate": "2020-08-05T16:11:55.3898524+02:00",_x000D_
          "TotalRefreshCount": 1,_x000D_
          "CustomInfo": {}_x000D_
        }_x000D_
      },_x000D_
      "76": {_x000D_
        "$type": "Inside.Core.Formula.Definition.DefinitionAC, Inside.Core.Formula",_x000D_
        "ID": 76,_x000D_
        "Results": [_x000D_
          [_x000D_
            1964861.17_x000D_
          ]_x000D_
        ],_x000D_
        "Statistics": {_x000D_
          "CreationDate": "2023-05-03T11:39:38.0309756+02:00",_x000D_
          "LastRefreshDate": "2020-08-05T16:11:55.41779+02:00",_x000D_
          "TotalRefreshCount": 1,_x000D_
          "CustomInfo": {}_x000D_
        }_x000D_
      },_x000D_
      "77": {_x000D_
        "$type": "Inside.Core.Formula.Definition.DefinitionAC, Inside.Core.Formula",_x000D_
        "ID": 77,_x000D_
        "Results": [_x000D_
          [_x000D_
            2304337.08_x000D_
          ]_x000D_
        </t>
  </si>
  <si>
    <t>],_x000D_
        "Statistics": {_x000D_
          "CreationDate": "2023-05-03T11:39:38.0309756+02:00",_x000D_
          "LastRefreshDate": "2020-08-05T16:11:55.4477015+02:00",_x000D_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"2023-05-03T11:39:38.0309756+02:00",_x000D_
          "LastRefreshDate": "2020-08-05T16:11:55.4759906+02:00",_x000D_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2066251.05_x000D_
          ]_x000D_
        ],_x000D_
        "Statistics": {_x000D_
          "CreationDate": "2023-05-03T11:39:38.0309756+02:00",_x000D_
          "LastRefreshDate": "2020-08-05T16:11:55.5130676+02:00",_x000D_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"2023-05-03T11:39:38.0309756+02:00",_x000D_
          "LastRefreshDate": "2020-08-05T16:11:55.5380007+02:00",_x000D_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"2023-05-03T11:39:38.0309756+02:00",_x000D_
          "LastRefreshDate": "2020-08-05T16:11:55.5629079+02:00",_x000D_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4269198.25_x000D_
          ]_x000D_
        ],_x000D_
        "Statistics": {_x000D_
          "CreationDate": "2023-05-03T11:39:38.0309756+02:00",_x000D_
          "LastRefreshDate": "2020-08-05T16:12:19.9506048+02:00",_x000D_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16668.0_x000D_
          ]_x000D_
        ],_x000D_
        "Statistics": {_x000D_
          "CreationDate": "2023-05-03T11:39:38.0309756+02:00",_x000D_
          "LastRefreshDate": "2020-08-05T16:12:19.9615741+02:00",_x000D_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2063166.64_x000D_
          ]_x000D_
        ],_x000D_
        "Statistics": {_x000D_
          "CreationDate": "2023-05-03T11:39:38.0309756+02:00",_x000D_
          "LastRefreshDate": "2020-08-05T16:12:19.9695532+02:00",_x000D_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1964861.17_x000D_
          ]_x000D_
        ],_x000D_
        "Statistics": {_x000D_
          "CreationDate": "2023-05-03T11:39:38.0309756+02:00",_x000D_
          "LastRefreshDate": "2020-08-05T16:12:19.9885025+02:00",_x000D_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2304337.08_x000D_
          ]_x000D_
        ],_x000D_
        "Statistics": {_x000D_
          "CreationDate": "2023-05-03T11:39:38.0461199+02:00",_x000D_
          "LastRefreshDate": "2020-08-05T16:12:19.9914941+02:00",_x000D_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"2023-05-03T11:39:38.0461199+02:00",_x000D_
          "LastRefreshDate": "2020-08-05T16:12:19.9954843+02:00",_x000D_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2066251.05_x000D_
          ]_x000D_
        ],_x000D_
        "Statistics": {_x000D_
          "CreationDate": "2023-05-03T11:39:38.0461199+02:00",_x000D_
          "LastRefreshDate": "2020-08-05T16:12:19.9984773+02:00",_x000D_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"2023-05-03T11:39:38.0461199+02:00",_x000D_
          "LastRefreshDate": "2020-08-05T16:12:20.00249+02:00",_x000D_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"2023-05-03T11:39:38.0461199+02:00",_x000D_
          "LastRefreshDate": "2020-08-05T16:12:20.0064798+02:00",_x000D_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4269198.25_x000D_
          ]_x000D_
        ],_x000D_
        "Statistics": {_x000D_
          "CreationDate": "2023-05-03T11:39:38.0461199+02:00",_x000D_
          "LastRefreshDate": "2020-08-05T16:13:22.6692438+02:00",_x000D_
          "TotalRefreshCount": 3,_x000D_
          "CustomInfo": {}_x000D_
        }_x000D_
      },_x000D_
      "92": {_x000D_
        "$type": "Inside.Core.Formula.Definition.DefinitionAC, Inside.Core.Formula",_x000D_
        "ID": 92,_x000D_
        "Results": [_x000D_
          [_x000D_
            16668.0_x000D_
          ]_x000D_
        ],_x000D_
        "Statistics": {_x000D_
          "CreationDate": "2023-05-03T11:39:38.0461199+02:00",_x000D_
          "LastRefreshDate": "2020-08-05T16:13:22.6951753+02:00",_x000D_
          "TotalRefreshCount": 2,_x000D_
          "CustomInfo": {}_x000D_
        }_x000D_
      },_x000D_
      "93": {_x000D_
        "$type": "Inside.Core.Formula.Definition.DefinitionAC, Inside.Core.Formula",_x000D_
        "ID": 93,_x000D_
        "Results": [_x000D_
          [_x000D_
            2063166.64_x000D_
          ]_x000D_
        ],_x000D_
        "Statistics": {_x000D_
          "CreationDate": "2023-05-03T11:39:38.0461199+02:00",_x000D_
          "LastRefreshDate": "2020-08-05T16:13:22.7201089+02:00",_x000D_
          "TotalRefreshCount": 2,_x000D_
          "CustomInfo": {}_x000D_
        }_x000D_
      },_x000D_
      "94": {_x000D_
        "$type": "Inside.Core.Formula.Definition.DefinitionAC, Inside.Core.Formula",_x000D_
        "ID": 94,_x000D_
        "Results": [_x000D_
          [_x000D_
            1964861.17_x000D_
          ]_x000D_
        ],_x000D_
        "Statistics": {_x000D_
          "CreationDate": "2023-05-03T11:39:38.0461199+02:00",_x000D_
          "LastRefreshDate": "2020-08-05T16:13:22.7450465+02:00",_x000D_
          "TotalRefreshCount": 2,_x000D_
          "CustomInfo": {}_x000D_
        }_x000D_
      },_x000D_
      "95": {_x000D_
        "$type": "Inside.Core.Formula.Definition.DefinitionAC, Inside.Core.Formula",_x000D_
        "ID": 95,_x000D_
        "Results": [_x000D_
          [_x000D_
            2304337.08_x000D_
          ]_x000D_
        ],_x000D_
        "Statistics": {_x000D_
          "CreationDate": "2023-05-03T11:39:38.0461199+02:00",_x000D_
          "LastRefreshDate": "2020-08-05T16:13:22.7685548+02:00",_x000D_
          "TotalRefreshCount": 2,_x000D_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"2023-05-03T11:39:38.0461199+02:00",_x000D_
          "LastRefreshDate": "2020-08-05T16:14:15.0226644+02:00",_x000D_
          "TotalRefreshCount": 4,_x000D_
          "CustomInfo": {}_x000D_
        }_x000D_
      },_x000D_
      "97": {_x000D_
        "$type": "Inside.Core.Formula.Definition.DefinitionAC, Inside.Core.Formula",_x000D_
        "ID": 97,_x000D_
        "Results": [_x000D_
          [_x000D_
            2066251.05_x000D_
          ]_x000D_
        ],_x000D_
        "Statistics": {_x000D_
          "CreationDate": "2023-05-03T11:39:38.0461199+02:00",_x000D_
          "LastRefreshDate": "2020-08-05T16:13:22.8144633+02:00",_x000D_
          "TotalRefreshCount": 2,_x000D_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"2023-05-03T11:39:38.0461199+02:00",_x000D_
          "LastRefreshDate": "2020-08-05T16:14:15.0196722+02:00",_x000D_
          "TotalRefreshCount": 4,_x000D_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"2023-05-03T11:39:38.0461199+02:00",_x000D_
          "LastRefreshDate": "2020-08-05T16:14:15.0176776+02:00",_x000D_
          "TotalRefreshCount": 4,_x000D_
          "CustomInfo": {}_x000D_
        }_x000D_
      },_x000D_
      "100": {_x000D_
        "$type": "Inside.Core.Formula.Definition.DefinitionAC, Inside.Core.Formula",_x000D_
        "ID": 100,_x000D_
        "Results": [_x000D_
          [_x000D_
            4269198.25_x000D_
          ]_x000D_
        ],_x000D_
        "Statistics": {_x000D_
          "CreationDate": "2023-05-03T11:39:38.0461199+02:00",_x000D_
          "LastRefreshDate": "2020-08-05T16:14:14.9663791+02:00",_x000D_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16668.0_x000D_
          ]_x000D_
        ],_x000D_
        "Statistics": {_x000D_
          "CreationDate": "2023-05-03T11:39:38.0461199+02:00",_x000D_
          "LastRefreshDate": "2020-08-05T16:14:14.9703726+02:00",_x000D_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2063166.64_x000D_
          ]_x000D_
        ],_x000D_
        "Statistics": {_x000D_
          "CreationDate": "2023-05-03T11:39:38.0461199+02:00",_x000D_
          "LastRefreshDate": "2020-08-05T16:14:14.9743577+02:00",_x000D_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1964861.17_x000D_
          ]_x000D_
        ],_x000D_
        "Statistics": {_x000D_
          "CreationDate": "2023-05-03T11:39:38.0461199+02:00",_x000D_
          "LastRefreshDate": "2020-08-05T16:14:14.9803404+02:00",_x000D_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2304337.08_x000D_
          ]_x000D_
        ],_x000D_
        "Statistics": {_x000D_
          "CreationDate": "2023-05-03T11:39:38.0461199+02:00",_x000D_
          "LastRefreshDate": "2020-08-05T16:14:14.984329+02:00",_x000D_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2066251.05_x000D_
          ]_x000D_
        ],_x000D_
        "Statistics": {_x000D_
          "CreationDate": "2023-05-03T11:39:38.0461199+02:00",_x000D_
          "LastRefreshDate": "2020-08-05T16:14:15.0072712+02:00",_x000D_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4269198.25_x000D_
          ]_x000D_
        ],_x000D_
        "Statistics": {_x000D_
          "CreationDate": "2023-05-03T11:39:38.0461199+02:00",_x000D_
          "LastRefreshDate": "2020-08-28T16:45:33.407284+02:00",_x000D_
          "TotalRefreshCount": 2,_x000D_
          "CustomInfo": {}_x000D_
        }_x000D_
      },_x000D_
      "107": {_x000D_
        "$type": "Inside.Core.Formula.Definition.DefinitionAC, Inside.Core.Formula",_x000D_
        "ID": 107,_x000D_
        "Results": [_x000D_
          [_x000D_
            16668.0_x000D_
          ]_x000D_
        ],_x000D_
        "Statistics": {_x000D_
          "CreationDate": "2023-05-03T11:39:38.0461199+02:00",_x000D_
          "LastRefreshDate": "2020-08-28T16:45:33.4629687+02:00",_x000D_
          "TotalRefreshCount": 2,_x000D_
          "CustomInfo": {}_x000D_
        }_x000D_
      },_x000D_
      "108": {_x000D_
        "$type": "Inside.Core.Formula.Definition.DefinitionAC, Inside.Core.Formula",_x000D_
        "ID": 108,_x000D_
        "Results": [_x000D_
          [_x000D_
            2063166.64_x000D_
          ]_x000D_
        ],_x000D_
        "Statistics": {_x000D_
          "CreationDate": "2023-05-03T11:39:38.0461199+02:00",_x000D_
          "LastRefreshDate": "2020-08-28T16:45:33.4362085+02:00",_x000D_
          "TotalRefreshCount": 2,_x000D_
          "CustomInfo": {}_x000D_
        }_x000D_
      },_x000D_
      "109": {_x000D_
        "$type": "Inside.Core.Formula.Definition.DefinitionAC, Inside.Core.Formula",_x000D_
        "ID": 109,_x000D_
        "Results": [_x000D_
          [_x000D_
            1964861.17_x000D_
          ]_x000D_
        ],_x000D_
        "Statistics": {_x000D_
          "CreationDate": "2023-05-03T11:39:38.0461199+02:00",_x000D_
          "LastRefreshDate": "2020-08-28T16:45:33.3195456+02:00",_x000D_
          "TotalRefreshCount": 2,_x000D_
          "CustomInfo": {}_x000D_
        }_x000D_
      },_x000D_
      "110": {_x000D_
        "$type": "Inside.Core.Formula.Definition.DefinitionAC, Inside.Core.Formula",_x000D_
        "ID": 110,_x000D_
        "Results": [_x000D_
          [_x000D_
            2304337.08_x000D_
          ]_x000D_
        ],_x000D_
        "Statistics": {_x000D_
          "CreationDate": "2023-05-03T11:39:38.0461199+02:00",_x000D_
          "LastRefreshDate": "2020-08-28T16:45:33.3484804+02:00",_x000D_
          "TotalRefreshCount": 2,_x000D_
          "CustomInfo": {}_x000D_
        }_x000D_
      },_x000D_
      "111": {_x000D_
        "$type": "Inside.Core.Formula.Definition.DefinitionAC, Inside.Core.Formula",_x000D_
        "ID": 111,_x000D_
        "Results": [_x000D_
          [_x000D_
            2066251.05_x000D_
          ]_x000D_
        ],_x000D_
        "Statistics": {_x000D_
          "CreationDate": "2023-05-03T11:39:38.0461199+02:00",_x000D_
          "LastRefreshDate": "2020-08-28T16:45:33.378376+02:00",_x000D_
          "TotalRefreshCount": 2,_x000D_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"2023-05-03T11:39:38.0461199+02:00",_x000D_
          "LastRefreshDate": "2020-08-28T16:45:33.4859418+02:00",_x000D_
          "TotalRefreshCount": 2,_x000D_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"2023-05-03T11:39:38.0461199+02:00",_x000D_
          "LastRefreshDate": "2020-08-28T16:45:33.5128382+02:00",_x000D_
          "TotalRefreshCount": 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"2023-05-03T11:39:38.0461199+02:00",_x000D_
          "LastRefreshDate": "2020-08-28T16:45:33.5338172+02:00",_x000D_
          "TotalRefreshCount": 2,_x000D_
          "CustomInfo": {}_x000D_
        }_x000D_
      },_x000D_
      "115": {_x000D_
        "$type": "Inside.Core.Formula.Definition.DefinitionAC, Inside.Core.Formula",_x000D_
        "ID": 115,_x000D_
        "Results": [_x000D_
          [_x000D_
            4269198.25_x000D_
          ]_x000D_
        ],_x000D_
        "Statistics": {_x000D_
          "CreationDate": "2023-05-03T11:39:38.0461199+02:00",_x000D_
          "LastRefreshDate": "2020-08-31T10:46:30.346133+02:00",_x000D_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1964861.17_x000D_
          ]_x000D_
        ],_x000D_
        "Statistics": {_x000D_
          "CreationDate": "2023-05-03T11:39:38.0461199+02:00",_x000D_
          "LastRefreshDate": "2020-08-31T10:46:30.4152578+02:00",_x000D_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2063166.64_x000D_
          ]_x000D_
        ],_x000D_
        "Statistics": {_x000D_
          "CreationDate": "2023-05-03T11:39:38.0461199+02:00",_x000D_
          "LastRefreshDate": "2020-08-31T10:46:30.4465044+02:00",_x000D_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2304337.08_x000D_
          ]_x000D_
        ],_x000D_
        "Statistics": {_x000D_
          "CreationDate": "2023-05-03T11:39:38.0461199+02:00",_x000D_
          "LastRefreshDate": "2020-08-31T10:46:30.4685937+02:00",_x000D_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16668.0_x000D_
          ]_x000D_
        ],_x000D_
        "Statistics": {_x000D_
          "CreationDate": "2023-05-03T11:39:38.0461199+02:00",_x000D_
          "LastRefreshDate": "2020-08-31T10:46:30.4998971+02:00",_x000D_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2066251.05_x000D_
          ]_x000D_
        ],_x000D_
        "Statistics": {_x000D_
          "CreationDate": "2023-05-03T11:39:38.0461199+02:00",_x000D_
          "LastRefreshDate": "2020-08-31T10:46:30.5310846+02:00",_x000D_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"2023-05-03T11:39:38.0461199+02:00",_x000D_
          "LastRefreshDate": "2020-08-31T10:46:30.5467071+02:00",_x000D_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"2023-05-03T11:39:38.0461199+02:00",_x000D_
          "LastRefreshDate": "2022-02-17T10:38:29.0716558+01:00",_x000D_
          "TotalRefreshCount": 4,_x000D_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"2023-05-03T11:39:38.0461199+02:00",_x000D_
          "LastRefreshDate": "2020-08-31T10:46:30.6001518+02:00",_x000D_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"2023-05-03T11:39:38.0461199+02:00",_x000D_
          "LastRefreshDate": "2022-02-17T10:38:29.0118421+01:00",_x000D_
          "TotalRefreshCount": 5,_x000D_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"2023-05-03T11:39:38.0461199+02:00",_x000D_
          "LastRefreshDate": "2022-02-17T10:38:29.0477494+01:00",_x000D_
          "TotalRefreshCount": 6,_x000D_
          "CustomInfo": {}_x000D_
        }_x000D_
      },_x000D_
      "126": {_x000D_
        "$type": "Inside.Core.Formula.Definition.DefinitionAC, Inside.Core.Formula",_x000D_
        "ID": 126,_x000D_
        "Results": [_x000D_
          [_x000D_
            1797292.73_x000D_
          ]_x000D_
        ],_x000D_
        "Statistics": {_x000D_
          "CreationDate": "2023-05-03T11:39:38.0461199+02:00",_x000D_
          "LastRefreshDate": "2022-04-25T09:50:38.6957451+02:00",_x000D_
          "TotalRefreshCount": 10,_x000D_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"2023-05-03T11:39:38.0461199+02:00",_x000D_
          "LastRefreshDate": "2022-02-17T10:35:00.5292841+01:00",_x000D_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16668.0_x000D_
          ]_x000D_
        ],_x000D_
        "Statistics": {_x000D_
          "CreationDate": "2023-05-03T11:39:38.0461199+02:00",_x000D_
          "LastRefreshDate": "2022-02-17T10:38:28.9450214+01:00",_x000D_
          "TotalRefreshCount": 4,_x000D_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"2023-05-03T11:39:38.0461199+02:00",_x000D_
          "LastRefreshDate": "2022-04-25T09:50:38.6748004+02:00",_x000D_
          "TotalRefreshCount": 10,_x000D_
          "CustomInfo": {}_x000D_
        }_x000D_
      },_x000D_
      "130": {_x000D_
        "$type": "Inside.Core.Formula.Definition.DefinitionAC, Inside.Core.Formula",_x000D_
        "ID": 130,_x000D_
        "Results": [_x000D_
          [_x000D_
            507092.13_x000D_
          ]_x000D_
        ],_x000D_
        "Statistics": {_x000D_
          "CreationDate": "2023-05-03T11:39:38.0461199+02:00",_x000D_
          "LastRefreshDate": "2022-04-25T09:50:38.7608736+02:00",_x000D_
          "TotalRefreshCount": 10,_x000D_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"2023-05-03T11:39:38.0461199+02:00",_x000D_
          "LastRefreshDate": "2022-02-17T11:00:12.7024044+01:00",_x000D_
          "TotalRefreshCount": 6,_x000D_
          "CustomInfo": {}_x000D_
        }_x000D_
      },_x000D_
      "132": {_x000D_
        "$type": "Inside.Core.Formula.Definition.DefinitionAC, Inside.Core.Formula",_x000D_
        "ID": 132,_x000D_
        "Results": [_x000D_
          [_x000D_
            388716.63_x000D_
          ]_x000D_
        ],_x000D_
        "Statistics": {_x000D_
          "CreationDate": "2023-05-03T11:39:38.0461199+02:00",_x000D_
          "LastRefreshDate": "2022-04-25T09:50:38.7229866+02:00",_x000D_
          "TotalRefreshCount": 10,_x000D_
          "CustomInfo": {}_x000D_
        }_x000D_
      },_x000D_
      "133": {_x000D_
        "$type": "Inside.Core.Formula.Definition.DefinitionAC, Inside.Core.Formula",_x000D_
        "ID": 133,_x000D_
        "Results": [_x000D_
          [_x000D_
            2304384.86_x000D_
          ]_x000D_
        ],_x000D_
        "Statistics": {_x000D_
          "CreationDate": "2023-05-03T11:39:38.0461199+02:00",_x000D_
          "LastRefreshDate": "2022-04-25T09:50:38.6568483+02:00",_x000D_
          "TotalRefreshCount": 8,_x000D_
          "CustomInfo": {}_x000D_
        }_x000D_
      },_x000D_
      "134": {_x000D_
        "$type": "Inside.Core.Formula.Definition.DefinitionAC, Inside.Core.Formula",_x000D_
        "ID": 134,_x000D_
        "Results": [_x000D_
          [_x000D_
            2114337.09_x000D_
          ]_x000D_
        ],_x000D_
        "Statistics": {_x000D_
          "CreationDate": "2023-05-03T11:39:38.0461199+02:00",_x000D_
          "LastRefreshDate": "2022-04-25T09:50:38.634909+02:00",_x000D_
          "TotalRefreshCount": 7,_x000D_
          "CustomInfo": {}_x000D_
        }_x000D_
      },_x000D_
      "135": {_x000D_
        "$type": "Inside.Core.Formula.Definition.DefinitionAC, Inside.Core.Formula",_x000D_
        "ID": 135,_x000D_
        "Results": [_x000D_
          [_x000D_
            18956.0_x000D_
          ]_x000D_
        ],_x000D_
        "Statistics": {_x000D_
          "CreationDate": "2023-05-03T11:39:38.0461199+02:00",_x000D_
          "LastRefreshDate": "2022-04-25T09:50:38.7418995+02:00",_x000D_
          "TotalRefreshCount": 7,_x000D_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"2023-05-03T11:39:38.0461199+02:00",_x000D_
          "LastRefreshDate": "2022-02-17T11:03:01.4919689+01:00",_x000D_
          "TotalRefreshCount": 2,_x000D_
          "CustomInfo": {}_x000D_
        }_x000D_
      },_x000D_
      "137": {_x000D_
        "$type": "Inside.Core.Formula.Definition.DefinitionAC, Inside.Core.Formula",_x000D_
        "ID": 137,_x000D_
        "Results": [_x000D_
          [_x000D_
            310802.78_x000D_
          ]_x000D_
        ],_x000D_
        "Statistics": {_x000D_
          "CreationDate": "2023-05-03T11:39:38.0461199+02:00",_x000D_
          "LastRefreshDate": "2022-04-25T09:50:38.5828009+02:00",_x000D_
          "TotalRefreshCount": 6,_x000D_
          "CustomInfo": {}_x000D_
        }_x000D_
      }_x000D_
    },_x000D_
    "LastID": 137_x000D_
  }_x000D_
}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</si>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</sst>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&quot; K€&quot;"/>
    <numFmt numFmtId="165" formatCode="#,##0&quot; K€&quot;"/>
    <numFmt numFmtId="166" formatCode="#,##0.00\ [$€-40C]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0"/>
      <name val="Wingdings 3"/>
      <family val="1"/>
      <charset val="2"/>
    </font>
    <font>
      <sz val="10"/>
      <color theme="1" tint="0.34998626667073579"/>
      <name val="Calibri Light"/>
      <family val="2"/>
      <scheme val="major"/>
    </font>
    <font>
      <b/>
      <sz val="9"/>
      <color indexed="81"/>
      <name val="Tahoma"/>
      <family val="2"/>
    </font>
    <font>
      <sz val="11"/>
      <color theme="1"/>
      <name val="Segoe UI Light"/>
      <family val="2"/>
    </font>
    <font>
      <sz val="14"/>
      <color theme="0"/>
      <name val="Segoe UI Light"/>
      <family val="2"/>
    </font>
    <font>
      <sz val="16"/>
      <color theme="8" tint="0.39997558519241921"/>
      <name val="Segoe UI Light"/>
      <family val="2"/>
    </font>
    <font>
      <sz val="11"/>
      <color rgb="FFFF0000"/>
      <name val="Segoe UI Light"/>
      <family val="2"/>
    </font>
    <font>
      <sz val="28"/>
      <color theme="0" tint="-4.9989318521683403E-2"/>
      <name val="Segoe UI Light"/>
      <family val="2"/>
    </font>
    <font>
      <b/>
      <sz val="24"/>
      <color theme="0"/>
      <name val="Segoe UI Light"/>
      <family val="2"/>
    </font>
    <font>
      <sz val="26"/>
      <color rgb="FF1A6780"/>
      <name val="Segoe UI Light"/>
      <family val="2"/>
    </font>
    <font>
      <sz val="36"/>
      <color rgb="FF1A6780"/>
      <name val="Segoe UI Light"/>
      <family val="2"/>
    </font>
    <font>
      <sz val="18"/>
      <color rgb="FF1A6780"/>
      <name val="Segoe UI Light"/>
      <family val="2"/>
    </font>
    <font>
      <sz val="48"/>
      <color theme="0"/>
      <name val="Segoe UI Light"/>
      <family val="2"/>
    </font>
    <font>
      <sz val="24"/>
      <color rgb="FFEFEFEF"/>
      <name val="Segoe UI Light"/>
      <family val="2"/>
    </font>
    <font>
      <sz val="18"/>
      <color rgb="FFEFEFEF"/>
      <name val="Segoe UI Light"/>
      <family val="2"/>
    </font>
    <font>
      <sz val="11"/>
      <color rgb="FFEFEFEF"/>
      <name val="Segoe UI Light"/>
      <family val="2"/>
    </font>
    <font>
      <sz val="16"/>
      <color theme="0"/>
      <name val="Segoe UI Light"/>
      <family val="2"/>
    </font>
    <font>
      <sz val="14"/>
      <color rgb="FFEFEFEF"/>
      <name val="Segoe UI Light"/>
      <family val="2"/>
    </font>
    <font>
      <sz val="20"/>
      <color theme="0" tint="-4.9989318521683403E-2"/>
      <name val="Segoe UI Light"/>
      <family val="2"/>
    </font>
    <font>
      <sz val="22"/>
      <color theme="0"/>
      <name val="Segoe UI Light"/>
      <family val="2"/>
    </font>
    <font>
      <sz val="11"/>
      <color theme="0"/>
      <name val="Segoe UI Light"/>
      <family val="2"/>
    </font>
    <font>
      <sz val="28"/>
      <color rgb="FF50C1D3"/>
      <name val="Segoe UI Light"/>
      <family val="2"/>
    </font>
    <font>
      <sz val="11"/>
      <color rgb="FF8797AF"/>
      <name val="Segoe UI Light"/>
      <family val="2"/>
    </font>
    <font>
      <sz val="12"/>
      <color theme="0"/>
      <name val="Segoe UI Light"/>
      <family val="2"/>
    </font>
    <font>
      <sz val="36"/>
      <color theme="0"/>
      <name val="Segoe UI Light"/>
      <family val="2"/>
    </font>
    <font>
      <sz val="11"/>
      <color rgb="FF2F919E"/>
      <name val="Segoe UI Light"/>
      <family val="2"/>
    </font>
    <font>
      <sz val="20"/>
      <color rgb="FFEFEFEF"/>
      <name val="Segoe UI Light"/>
      <family val="2"/>
    </font>
    <font>
      <b/>
      <sz val="22"/>
      <color rgb="FFEFEFEF"/>
      <name val="Segoe UI Light"/>
      <family val="2"/>
    </font>
    <font>
      <sz val="36"/>
      <color theme="0" tint="-4.9989318521683403E-2"/>
      <name val="Segoe UI Light"/>
      <family val="2"/>
    </font>
    <font>
      <sz val="26"/>
      <color theme="0"/>
      <name val="Segoe UI Light"/>
      <family val="2"/>
    </font>
    <font>
      <sz val="8"/>
      <name val="Calibri"/>
      <family val="2"/>
      <scheme val="minor"/>
    </font>
    <font>
      <b/>
      <sz val="18"/>
      <color theme="0"/>
      <name val="Segoe UI Light"/>
      <family val="2"/>
    </font>
    <font>
      <b/>
      <sz val="18"/>
      <color theme="8" tint="0.79998168889431442"/>
      <name val="Segoe UI Light"/>
      <family val="2"/>
    </font>
    <font>
      <sz val="14"/>
      <color theme="8" tint="0.79998168889431442"/>
      <name val="Segoe UI Light"/>
      <family val="2"/>
    </font>
    <font>
      <sz val="16"/>
      <color theme="8" tint="0.79998168889431442"/>
      <name val="Segoe UI Light"/>
      <family val="2"/>
    </font>
    <font>
      <sz val="11"/>
      <color theme="0" tint="-4.9989318521683403E-2"/>
      <name val="Segoe UI Light"/>
      <family val="2"/>
    </font>
    <font>
      <sz val="16"/>
      <color theme="0" tint="-4.9989318521683403E-2"/>
      <name val="Segoe UI Light"/>
      <family val="2"/>
    </font>
    <font>
      <sz val="11"/>
      <color theme="0" tint="-0.34998626667073579"/>
      <name val="Segoe UI Light"/>
      <family val="2"/>
    </font>
    <font>
      <sz val="10"/>
      <color theme="0" tint="-0.34998626667073579"/>
      <name val="Segoe UI Light"/>
      <family val="2"/>
    </font>
    <font>
      <sz val="11"/>
      <color theme="1" tint="0.34998626667073579"/>
      <name val="Segoe UI Light"/>
      <family val="2"/>
    </font>
    <font>
      <b/>
      <sz val="32"/>
      <color theme="0"/>
      <name val="Segoe UI Light"/>
      <family val="2"/>
    </font>
    <font>
      <b/>
      <sz val="20"/>
      <color theme="8" tint="0.79998168889431442"/>
      <name val="Segoe UI Light"/>
      <family val="2"/>
    </font>
    <font>
      <b/>
      <sz val="32"/>
      <color theme="0" tint="-4.9989318521683403E-2"/>
      <name val="Segoe UI Light"/>
      <family val="2"/>
    </font>
    <font>
      <b/>
      <sz val="38"/>
      <color theme="0"/>
      <name val="Segoe UI Symbol"/>
      <family val="2"/>
    </font>
    <font>
      <i/>
      <sz val="20"/>
      <color theme="0"/>
      <name val="Segoe UI Light"/>
      <family val="2"/>
    </font>
    <font>
      <sz val="20"/>
      <color theme="8" tint="0.79998168889431442"/>
      <name val="Segoe UI Light"/>
      <family val="2"/>
    </font>
    <font>
      <i/>
      <sz val="20"/>
      <color theme="8" tint="0.79998168889431442"/>
      <name val="Segoe UI Light"/>
      <family val="2"/>
    </font>
    <font>
      <b/>
      <sz val="26"/>
      <color theme="0" tint="-4.9989318521683403E-2"/>
      <name val="Segoe UI Semilight"/>
      <family val="2"/>
    </font>
    <font>
      <b/>
      <sz val="26"/>
      <color theme="0"/>
      <name val="Segoe UI Semilight"/>
      <family val="2"/>
    </font>
    <font>
      <b/>
      <sz val="20"/>
      <color theme="0"/>
      <name val="Segoe UI Semibold"/>
      <family val="2"/>
    </font>
    <font>
      <b/>
      <sz val="20"/>
      <color theme="8" tint="0.79998168889431442"/>
      <name val="Segoe UI Semibold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A6780"/>
        <bgColor indexed="64"/>
      </patternFill>
    </fill>
    <fill>
      <patternFill patternType="solid">
        <fgColor rgb="FF01B8AA"/>
        <bgColor indexed="64"/>
      </patternFill>
    </fill>
    <fill>
      <patternFill patternType="solid">
        <fgColor rgb="FF8797AF"/>
        <bgColor indexed="64"/>
      </patternFill>
    </fill>
    <fill>
      <patternFill patternType="solid">
        <fgColor rgb="FF007598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tted">
        <color theme="4" tint="0.79995117038483843"/>
      </left>
      <right/>
      <top style="dotted">
        <color theme="4" tint="0.79992065187536243"/>
      </top>
      <bottom/>
      <diagonal/>
    </border>
    <border>
      <left/>
      <right/>
      <top style="dotted">
        <color theme="4" tint="0.79992065187536243"/>
      </top>
      <bottom/>
      <diagonal/>
    </border>
    <border>
      <left/>
      <right style="dotted">
        <color theme="4" tint="0.79995117038483843"/>
      </right>
      <top style="dotted">
        <color theme="4" tint="0.79992065187536243"/>
      </top>
      <bottom/>
      <diagonal/>
    </border>
    <border>
      <left style="dotted">
        <color theme="4" tint="0.79995117038483843"/>
      </left>
      <right/>
      <top/>
      <bottom style="dotted">
        <color theme="4" tint="0.79992065187536243"/>
      </bottom>
      <diagonal/>
    </border>
    <border>
      <left/>
      <right/>
      <top/>
      <bottom style="dotted">
        <color theme="4" tint="0.79992065187536243"/>
      </bottom>
      <diagonal/>
    </border>
    <border>
      <left/>
      <right style="dotted">
        <color theme="4" tint="0.79995117038483843"/>
      </right>
      <top/>
      <bottom style="dotted">
        <color theme="4" tint="0.7999206518753624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>
      <alignment vertical="center"/>
    </xf>
    <xf numFmtId="0" fontId="1" fillId="0" borderId="0"/>
  </cellStyleXfs>
  <cellXfs count="182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8" fillId="0" borderId="0" xfId="0" applyFont="1"/>
    <xf numFmtId="164" fontId="8" fillId="0" borderId="0" xfId="0" applyNumberFormat="1" applyFont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0" borderId="11" xfId="0" applyFont="1" applyBorder="1"/>
    <xf numFmtId="164" fontId="9" fillId="3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/>
    <xf numFmtId="0" fontId="15" fillId="3" borderId="0" xfId="0" applyFont="1" applyFill="1" applyAlignment="1">
      <alignment vertical="center"/>
    </xf>
    <xf numFmtId="0" fontId="17" fillId="3" borderId="0" xfId="0" applyFont="1" applyFill="1"/>
    <xf numFmtId="0" fontId="19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 wrapText="1"/>
    </xf>
    <xf numFmtId="0" fontId="10" fillId="3" borderId="0" xfId="0" applyFont="1" applyFill="1" applyAlignment="1">
      <alignment vertical="top"/>
    </xf>
    <xf numFmtId="0" fontId="5" fillId="3" borderId="0" xfId="0" applyFont="1" applyFill="1"/>
    <xf numFmtId="0" fontId="10" fillId="4" borderId="0" xfId="0" applyFont="1" applyFill="1" applyAlignment="1">
      <alignment vertical="top"/>
    </xf>
    <xf numFmtId="0" fontId="5" fillId="5" borderId="0" xfId="0" applyFont="1" applyFill="1"/>
    <xf numFmtId="0" fontId="14" fillId="5" borderId="0" xfId="0" applyFont="1" applyFill="1" applyAlignment="1">
      <alignment horizontal="center" vertical="center"/>
    </xf>
    <xf numFmtId="0" fontId="23" fillId="3" borderId="0" xfId="0" applyFont="1" applyFill="1"/>
    <xf numFmtId="0" fontId="2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0" fillId="5" borderId="0" xfId="0" applyFont="1" applyFill="1" applyAlignment="1">
      <alignment vertical="top" wrapText="1"/>
    </xf>
    <xf numFmtId="164" fontId="31" fillId="3" borderId="0" xfId="0" applyNumberFormat="1" applyFont="1" applyFill="1" applyAlignment="1">
      <alignment vertical="center"/>
    </xf>
    <xf numFmtId="164" fontId="26" fillId="3" borderId="0" xfId="0" applyNumberFormat="1" applyFont="1" applyFill="1" applyAlignment="1">
      <alignment vertical="center"/>
    </xf>
    <xf numFmtId="0" fontId="27" fillId="3" borderId="0" xfId="0" applyFont="1" applyFill="1"/>
    <xf numFmtId="0" fontId="5" fillId="0" borderId="12" xfId="0" applyFont="1" applyBorder="1"/>
    <xf numFmtId="0" fontId="5" fillId="0" borderId="13" xfId="0" applyFont="1" applyBorder="1"/>
    <xf numFmtId="0" fontId="8" fillId="0" borderId="14" xfId="0" applyFont="1" applyBorder="1"/>
    <xf numFmtId="0" fontId="22" fillId="0" borderId="11" xfId="0" applyFont="1" applyBorder="1"/>
    <xf numFmtId="49" fontId="22" fillId="0" borderId="11" xfId="0" applyNumberFormat="1" applyFont="1" applyBorder="1"/>
    <xf numFmtId="0" fontId="2" fillId="3" borderId="0" xfId="0" applyFont="1" applyFill="1" applyAlignment="1">
      <alignment vertical="center"/>
    </xf>
    <xf numFmtId="164" fontId="31" fillId="5" borderId="0" xfId="0" applyNumberFormat="1" applyFont="1" applyFill="1" applyAlignment="1">
      <alignment vertical="center"/>
    </xf>
    <xf numFmtId="0" fontId="37" fillId="0" borderId="0" xfId="0" applyFont="1"/>
    <xf numFmtId="0" fontId="22" fillId="0" borderId="0" xfId="0" applyFont="1"/>
    <xf numFmtId="0" fontId="39" fillId="0" borderId="0" xfId="0" applyFont="1"/>
    <xf numFmtId="9" fontId="39" fillId="0" borderId="0" xfId="1" applyFont="1"/>
    <xf numFmtId="9" fontId="39" fillId="0" borderId="0" xfId="0" applyNumberFormat="1" applyFont="1"/>
    <xf numFmtId="49" fontId="39" fillId="0" borderId="0" xfId="0" applyNumberFormat="1" applyFont="1"/>
    <xf numFmtId="0" fontId="40" fillId="0" borderId="0" xfId="2" applyFont="1" applyFill="1" applyBorder="1" applyAlignment="1">
      <alignment horizontal="left" vertical="center" indent="1"/>
    </xf>
    <xf numFmtId="166" fontId="39" fillId="0" borderId="0" xfId="0" applyNumberFormat="1" applyFont="1"/>
    <xf numFmtId="0" fontId="39" fillId="0" borderId="0" xfId="0" quotePrefix="1" applyFont="1"/>
    <xf numFmtId="164" fontId="30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7" fillId="3" borderId="2" xfId="0" applyFont="1" applyFill="1" applyBorder="1"/>
    <xf numFmtId="0" fontId="17" fillId="3" borderId="5" xfId="0" applyFont="1" applyFill="1" applyBorder="1"/>
    <xf numFmtId="0" fontId="6" fillId="5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34" fillId="2" borderId="0" xfId="0" applyFont="1" applyFill="1" applyAlignment="1">
      <alignment vertical="center"/>
    </xf>
    <xf numFmtId="49" fontId="3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49" fontId="36" fillId="2" borderId="0" xfId="0" applyNumberFormat="1" applyFont="1" applyFill="1" applyAlignment="1">
      <alignment vertical="center" wrapText="1"/>
    </xf>
    <xf numFmtId="49" fontId="7" fillId="2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horizontal="center" vertical="top"/>
    </xf>
    <xf numFmtId="0" fontId="10" fillId="5" borderId="0" xfId="0" applyFont="1" applyFill="1" applyAlignment="1">
      <alignment horizontal="left" vertical="top" wrapText="1" indent="2"/>
    </xf>
    <xf numFmtId="0" fontId="18" fillId="4" borderId="0" xfId="0" applyFont="1" applyFill="1" applyAlignment="1">
      <alignment horizontal="left" vertical="center" indent="2"/>
    </xf>
    <xf numFmtId="0" fontId="41" fillId="0" borderId="0" xfId="0" applyFont="1"/>
    <xf numFmtId="0" fontId="2" fillId="3" borderId="18" xfId="0" applyFont="1" applyFill="1" applyBorder="1" applyAlignment="1">
      <alignment vertical="center"/>
    </xf>
    <xf numFmtId="164" fontId="9" fillId="3" borderId="19" xfId="0" applyNumberFormat="1" applyFont="1" applyFill="1" applyBorder="1" applyAlignment="1">
      <alignment horizontal="center" vertical="center"/>
    </xf>
    <xf numFmtId="164" fontId="16" fillId="3" borderId="19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vertical="center"/>
    </xf>
    <xf numFmtId="0" fontId="17" fillId="3" borderId="19" xfId="0" applyFont="1" applyFill="1" applyBorder="1"/>
    <xf numFmtId="0" fontId="19" fillId="3" borderId="18" xfId="0" applyFont="1" applyFill="1" applyBorder="1" applyAlignment="1">
      <alignment horizontal="center" vertical="center"/>
    </xf>
    <xf numFmtId="0" fontId="17" fillId="3" borderId="18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/>
    <xf numFmtId="0" fontId="13" fillId="4" borderId="18" xfId="0" applyFont="1" applyFill="1" applyBorder="1" applyAlignment="1">
      <alignment horizontal="left" vertical="top" indent="1"/>
    </xf>
    <xf numFmtId="0" fontId="5" fillId="4" borderId="19" xfId="0" applyFont="1" applyFill="1" applyBorder="1"/>
    <xf numFmtId="0" fontId="12" fillId="4" borderId="18" xfId="0" applyFont="1" applyFill="1" applyBorder="1" applyAlignment="1">
      <alignment vertical="center"/>
    </xf>
    <xf numFmtId="0" fontId="5" fillId="4" borderId="18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165" fontId="20" fillId="4" borderId="21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/>
    <xf numFmtId="0" fontId="21" fillId="5" borderId="18" xfId="0" applyFont="1" applyFill="1" applyBorder="1" applyAlignment="1">
      <alignment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5" fillId="5" borderId="18" xfId="0" applyFont="1" applyFill="1" applyBorder="1"/>
    <xf numFmtId="0" fontId="14" fillId="5" borderId="19" xfId="0" applyFont="1" applyFill="1" applyBorder="1" applyAlignment="1">
      <alignment horizontal="center" vertical="center"/>
    </xf>
    <xf numFmtId="0" fontId="24" fillId="5" borderId="18" xfId="0" applyFont="1" applyFill="1" applyBorder="1"/>
    <xf numFmtId="0" fontId="5" fillId="5" borderId="20" xfId="0" applyFont="1" applyFill="1" applyBorder="1"/>
    <xf numFmtId="0" fontId="5" fillId="5" borderId="21" xfId="0" applyFont="1" applyFill="1" applyBorder="1"/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10" fillId="3" borderId="18" xfId="0" applyFont="1" applyFill="1" applyBorder="1" applyAlignment="1">
      <alignment vertical="top"/>
    </xf>
    <xf numFmtId="0" fontId="10" fillId="3" borderId="19" xfId="0" applyFont="1" applyFill="1" applyBorder="1" applyAlignment="1">
      <alignment vertical="top"/>
    </xf>
    <xf numFmtId="0" fontId="21" fillId="3" borderId="19" xfId="0" applyFont="1" applyFill="1" applyBorder="1" applyAlignment="1">
      <alignment horizontal="left" vertical="top"/>
    </xf>
    <xf numFmtId="0" fontId="5" fillId="3" borderId="18" xfId="0" applyFont="1" applyFill="1" applyBorder="1"/>
    <xf numFmtId="0" fontId="14" fillId="3" borderId="19" xfId="0" applyFont="1" applyFill="1" applyBorder="1" applyAlignment="1">
      <alignment horizontal="center" vertical="center"/>
    </xf>
    <xf numFmtId="164" fontId="26" fillId="3" borderId="18" xfId="0" applyNumberFormat="1" applyFont="1" applyFill="1" applyBorder="1" applyAlignment="1">
      <alignment vertical="center"/>
    </xf>
    <xf numFmtId="0" fontId="5" fillId="3" borderId="19" xfId="0" applyFont="1" applyFill="1" applyBorder="1"/>
    <xf numFmtId="0" fontId="5" fillId="3" borderId="20" xfId="0" applyFont="1" applyFill="1" applyBorder="1"/>
    <xf numFmtId="0" fontId="27" fillId="3" borderId="21" xfId="0" applyFont="1" applyFill="1" applyBorder="1"/>
    <xf numFmtId="0" fontId="28" fillId="3" borderId="21" xfId="0" applyFont="1" applyFill="1" applyBorder="1" applyAlignment="1">
      <alignment vertical="center"/>
    </xf>
    <xf numFmtId="0" fontId="5" fillId="3" borderId="21" xfId="0" applyFont="1" applyFill="1" applyBorder="1"/>
    <xf numFmtId="164" fontId="16" fillId="3" borderId="21" xfId="0" applyNumberFormat="1" applyFont="1" applyFill="1" applyBorder="1" applyAlignment="1">
      <alignment vertical="center"/>
    </xf>
    <xf numFmtId="0" fontId="5" fillId="3" borderId="22" xfId="0" applyFont="1" applyFill="1" applyBorder="1"/>
    <xf numFmtId="0" fontId="23" fillId="3" borderId="18" xfId="0" applyFont="1" applyFill="1" applyBorder="1"/>
    <xf numFmtId="0" fontId="6" fillId="3" borderId="19" xfId="0" applyFont="1" applyFill="1" applyBorder="1" applyAlignment="1">
      <alignment horizontal="center" vertical="top"/>
    </xf>
    <xf numFmtId="0" fontId="10" fillId="5" borderId="18" xfId="0" applyFont="1" applyFill="1" applyBorder="1" applyAlignment="1">
      <alignment vertical="top" wrapText="1"/>
    </xf>
    <xf numFmtId="0" fontId="5" fillId="5" borderId="19" xfId="0" applyFont="1" applyFill="1" applyBorder="1"/>
    <xf numFmtId="0" fontId="10" fillId="5" borderId="18" xfId="0" applyFont="1" applyFill="1" applyBorder="1" applyAlignment="1">
      <alignment horizontal="left" vertical="top" wrapText="1" indent="2"/>
    </xf>
    <xf numFmtId="164" fontId="31" fillId="5" borderId="18" xfId="0" applyNumberFormat="1" applyFont="1" applyFill="1" applyBorder="1" applyAlignment="1">
      <alignment vertical="center"/>
    </xf>
    <xf numFmtId="0" fontId="25" fillId="5" borderId="22" xfId="0" applyFont="1" applyFill="1" applyBorder="1"/>
    <xf numFmtId="0" fontId="10" fillId="4" borderId="18" xfId="0" applyFont="1" applyFill="1" applyBorder="1" applyAlignment="1">
      <alignment vertical="top"/>
    </xf>
    <xf numFmtId="0" fontId="10" fillId="4" borderId="19" xfId="0" applyFont="1" applyFill="1" applyBorder="1" applyAlignment="1">
      <alignment vertical="top"/>
    </xf>
    <xf numFmtId="0" fontId="6" fillId="4" borderId="18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43" fillId="2" borderId="0" xfId="0" applyFont="1" applyFill="1" applyAlignment="1">
      <alignment horizontal="right" vertical="center"/>
    </xf>
    <xf numFmtId="49" fontId="47" fillId="2" borderId="0" xfId="0" applyNumberFormat="1" applyFont="1" applyFill="1" applyAlignment="1">
      <alignment vertical="center"/>
    </xf>
    <xf numFmtId="0" fontId="48" fillId="2" borderId="0" xfId="0" applyFont="1" applyFill="1" applyAlignment="1">
      <alignment horizontal="center" vertical="center"/>
    </xf>
    <xf numFmtId="49" fontId="48" fillId="2" borderId="0" xfId="0" applyNumberFormat="1" applyFont="1" applyFill="1" applyAlignment="1">
      <alignment horizontal="center" vertical="center"/>
    </xf>
    <xf numFmtId="0" fontId="51" fillId="2" borderId="0" xfId="0" applyFont="1" applyFill="1" applyAlignment="1">
      <alignment horizontal="right" vertical="center"/>
    </xf>
    <xf numFmtId="49" fontId="52" fillId="2" borderId="0" xfId="0" applyNumberFormat="1" applyFont="1" applyFill="1" applyAlignment="1">
      <alignment horizontal="right" vertical="center"/>
    </xf>
    <xf numFmtId="0" fontId="52" fillId="2" borderId="0" xfId="0" applyFont="1" applyFill="1" applyAlignment="1">
      <alignment horizontal="right" vertical="center"/>
    </xf>
    <xf numFmtId="49" fontId="46" fillId="2" borderId="0" xfId="0" applyNumberFormat="1" applyFont="1" applyFill="1" applyAlignment="1">
      <alignment horizontal="left" vertical="center" indent="1"/>
    </xf>
    <xf numFmtId="0" fontId="38" fillId="0" borderId="0" xfId="0" applyFont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50" fillId="5" borderId="15" xfId="0" applyFont="1" applyFill="1" applyBorder="1" applyAlignment="1">
      <alignment horizontal="left" vertical="center" wrapText="1" indent="1"/>
    </xf>
    <xf numFmtId="0" fontId="50" fillId="5" borderId="16" xfId="0" applyFont="1" applyFill="1" applyBorder="1" applyAlignment="1">
      <alignment horizontal="left" vertical="center" wrapText="1" indent="1"/>
    </xf>
    <xf numFmtId="0" fontId="50" fillId="5" borderId="17" xfId="0" applyFont="1" applyFill="1" applyBorder="1" applyAlignment="1">
      <alignment horizontal="left" vertical="center" wrapText="1" indent="1"/>
    </xf>
    <xf numFmtId="164" fontId="42" fillId="5" borderId="18" xfId="0" applyNumberFormat="1" applyFont="1" applyFill="1" applyBorder="1" applyAlignment="1">
      <alignment horizontal="center" vertical="center"/>
    </xf>
    <xf numFmtId="164" fontId="42" fillId="5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42" fillId="3" borderId="0" xfId="0" applyNumberFormat="1" applyFont="1" applyFill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164" fontId="16" fillId="3" borderId="6" xfId="0" applyNumberFormat="1" applyFont="1" applyFill="1" applyBorder="1" applyAlignment="1">
      <alignment horizontal="center" vertical="center"/>
    </xf>
    <xf numFmtId="0" fontId="50" fillId="3" borderId="15" xfId="0" applyFont="1" applyFill="1" applyBorder="1" applyAlignment="1">
      <alignment horizontal="left" vertical="center" indent="1"/>
    </xf>
    <xf numFmtId="0" fontId="50" fillId="3" borderId="16" xfId="0" applyFont="1" applyFill="1" applyBorder="1" applyAlignment="1">
      <alignment horizontal="left" vertical="center" indent="1"/>
    </xf>
    <xf numFmtId="0" fontId="50" fillId="3" borderId="17" xfId="0" applyFont="1" applyFill="1" applyBorder="1" applyAlignment="1">
      <alignment horizontal="left" vertical="center" indent="1"/>
    </xf>
    <xf numFmtId="164" fontId="16" fillId="3" borderId="3" xfId="0" applyNumberFormat="1" applyFont="1" applyFill="1" applyBorder="1" applyAlignment="1">
      <alignment horizontal="left" vertical="center" indent="2"/>
    </xf>
    <xf numFmtId="164" fontId="16" fillId="3" borderId="6" xfId="0" applyNumberFormat="1" applyFont="1" applyFill="1" applyBorder="1" applyAlignment="1">
      <alignment horizontal="left" vertical="center" indent="2"/>
    </xf>
    <xf numFmtId="0" fontId="45" fillId="6" borderId="8" xfId="0" applyFont="1" applyFill="1" applyBorder="1" applyAlignment="1">
      <alignment horizontal="center" vertical="center"/>
    </xf>
    <xf numFmtId="0" fontId="49" fillId="3" borderId="15" xfId="0" applyFont="1" applyFill="1" applyBorder="1" applyAlignment="1">
      <alignment horizontal="left" vertical="top" indent="2"/>
    </xf>
    <xf numFmtId="0" fontId="49" fillId="3" borderId="16" xfId="0" applyFont="1" applyFill="1" applyBorder="1" applyAlignment="1">
      <alignment horizontal="left" vertical="top" indent="2"/>
    </xf>
    <xf numFmtId="0" fontId="49" fillId="3" borderId="17" xfId="0" applyFont="1" applyFill="1" applyBorder="1" applyAlignment="1">
      <alignment horizontal="left" vertical="top" indent="2"/>
    </xf>
    <xf numFmtId="0" fontId="50" fillId="4" borderId="15" xfId="0" applyFont="1" applyFill="1" applyBorder="1" applyAlignment="1">
      <alignment horizontal="left" vertical="center" indent="1"/>
    </xf>
    <xf numFmtId="0" fontId="50" fillId="4" borderId="16" xfId="0" applyFont="1" applyFill="1" applyBorder="1" applyAlignment="1">
      <alignment horizontal="left" vertical="center" indent="1"/>
    </xf>
    <xf numFmtId="0" fontId="50" fillId="4" borderId="17" xfId="0" applyFont="1" applyFill="1" applyBorder="1" applyAlignment="1">
      <alignment horizontal="left" vertical="center" indent="1"/>
    </xf>
    <xf numFmtId="164" fontId="42" fillId="4" borderId="18" xfId="0" applyNumberFormat="1" applyFont="1" applyFill="1" applyBorder="1" applyAlignment="1">
      <alignment horizontal="center" vertical="center"/>
    </xf>
    <xf numFmtId="164" fontId="42" fillId="4" borderId="0" xfId="0" applyNumberFormat="1" applyFont="1" applyFill="1" applyAlignment="1">
      <alignment horizontal="center" vertical="center"/>
    </xf>
    <xf numFmtId="164" fontId="42" fillId="4" borderId="19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18" fillId="4" borderId="0" xfId="0" applyFont="1" applyFill="1" applyAlignment="1">
      <alignment horizontal="left" vertical="center" wrapText="1" indent="2"/>
    </xf>
    <xf numFmtId="0" fontId="18" fillId="4" borderId="0" xfId="0" applyFont="1" applyFill="1" applyAlignment="1">
      <alignment horizontal="left" vertical="center" indent="2"/>
    </xf>
    <xf numFmtId="165" fontId="20" fillId="4" borderId="0" xfId="0" applyNumberFormat="1" applyFont="1" applyFill="1" applyAlignment="1">
      <alignment horizontal="center" vertical="center" wrapText="1"/>
    </xf>
    <xf numFmtId="164" fontId="42" fillId="3" borderId="18" xfId="0" applyNumberFormat="1" applyFont="1" applyFill="1" applyBorder="1" applyAlignment="1">
      <alignment horizontal="center" vertical="center"/>
    </xf>
    <xf numFmtId="164" fontId="44" fillId="3" borderId="0" xfId="0" applyNumberFormat="1" applyFont="1" applyFill="1" applyAlignment="1">
      <alignment horizontal="center" vertical="center"/>
    </xf>
    <xf numFmtId="9" fontId="17" fillId="3" borderId="2" xfId="1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left" vertical="center" indent="2"/>
    </xf>
    <xf numFmtId="0" fontId="54" fillId="2" borderId="0" xfId="0" applyFont="1" applyFill="1" applyAlignment="1">
      <alignment vertical="center"/>
    </xf>
    <xf numFmtId="0" fontId="55" fillId="2" borderId="0" xfId="0" applyFont="1" applyFill="1" applyAlignment="1">
      <alignment horizontal="center"/>
    </xf>
    <xf numFmtId="49" fontId="55" fillId="2" borderId="0" xfId="0" quotePrefix="1" applyNumberFormat="1" applyFont="1" applyFill="1" applyAlignment="1">
      <alignment horizontal="center"/>
    </xf>
    <xf numFmtId="49" fontId="55" fillId="2" borderId="0" xfId="0" applyNumberFormat="1" applyFont="1" applyFill="1"/>
    <xf numFmtId="0" fontId="0" fillId="2" borderId="0" xfId="0" applyFill="1"/>
    <xf numFmtId="49" fontId="55" fillId="2" borderId="0" xfId="0" applyNumberFormat="1" applyFont="1" applyFill="1" applyAlignment="1">
      <alignment horizontal="center"/>
    </xf>
    <xf numFmtId="0" fontId="56" fillId="0" borderId="0" xfId="0" applyFont="1" applyAlignment="1">
      <alignment horizontal="left" indent="2"/>
    </xf>
    <xf numFmtId="0" fontId="57" fillId="0" borderId="0" xfId="0" applyFont="1" applyAlignment="1">
      <alignment horizontal="left" indent="2"/>
    </xf>
    <xf numFmtId="0" fontId="58" fillId="7" borderId="23" xfId="0" applyFont="1" applyFill="1" applyBorder="1" applyAlignment="1">
      <alignment horizontal="center" vertical="center" wrapText="1"/>
    </xf>
    <xf numFmtId="0" fontId="0" fillId="7" borderId="23" xfId="0" applyFill="1" applyBorder="1"/>
    <xf numFmtId="0" fontId="58" fillId="7" borderId="0" xfId="0" applyFont="1" applyFill="1" applyAlignment="1">
      <alignment horizontal="center" vertical="center" wrapText="1"/>
    </xf>
    <xf numFmtId="0" fontId="0" fillId="7" borderId="0" xfId="0" applyFill="1"/>
  </cellXfs>
  <cellStyles count="4">
    <cellStyle name="Normal" xfId="0" builtinId="0"/>
    <cellStyle name="Normal 6" xfId="3" xr:uid="{D563862D-9E8A-4C30-B514-67C618CAAD95}"/>
    <cellStyle name="Normal 7" xfId="2" xr:uid="{F72DCFB9-9B7B-4EA0-B59E-0699B339B609}"/>
    <cellStyle name="Pourcentage" xfId="1" builtinId="5"/>
  </cellStyles>
  <dxfs count="0"/>
  <tableStyles count="0" defaultTableStyle="TableStyleMedium2" defaultPivotStyle="PivotStyleLight16"/>
  <colors>
    <mruColors>
      <color rgb="FF1A6780"/>
      <color rgb="FF007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A678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CA-42F6-BB1B-39998814DF25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CA-42F6-BB1B-39998814DF25}"/>
              </c:ext>
            </c:extLst>
          </c:dPt>
          <c:val>
            <c:numRef>
              <c:f>'Dashboard Finance'!$AG$18:$AH$18</c:f>
              <c:numCache>
                <c:formatCode>0%</c:formatCode>
                <c:ptCount val="2"/>
                <c:pt idx="0">
                  <c:v>0.16868563786693166</c:v>
                </c:pt>
                <c:pt idx="1">
                  <c:v>0.83131436213306831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A-42F6-BB1B-39998814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797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98-4697-B0ED-05806902FD72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98-4697-B0ED-05806902FD72}"/>
              </c:ext>
            </c:extLst>
          </c:dPt>
          <c:val>
            <c:numRef>
              <c:f>'Dashboard Finance'!$AG$11:$AH$11</c:f>
              <c:numCache>
                <c:formatCode>0%</c:formatCode>
                <c:ptCount val="2"/>
                <c:pt idx="0">
                  <c:v>0.22005531228841699</c:v>
                </c:pt>
                <c:pt idx="1">
                  <c:v>0.77994468771158298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8-4697-B0ED-05806902F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A67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87-420C-8AB1-74D7754A15F4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87-420C-8AB1-74D7754A15F4}"/>
              </c:ext>
            </c:extLst>
          </c:dPt>
          <c:val>
            <c:numRef>
              <c:f>'Dashboard Finance'!$AG$16:$AH$16</c:f>
              <c:numCache>
                <c:formatCode>0%</c:formatCode>
                <c:ptCount val="2"/>
                <c:pt idx="0">
                  <c:v>0.13487451050168767</c:v>
                </c:pt>
                <c:pt idx="1">
                  <c:v>0.86512548949831236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87-420C-8AB1-74D7754A1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8538197712185"/>
          <c:y val="7.0704105853463484E-2"/>
          <c:w val="0.82402341755818409"/>
          <c:h val="0.952777746792047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9A-49AA-B021-65E30C09FBA9}"/>
              </c:ext>
            </c:extLst>
          </c:dPt>
          <c:dPt>
            <c:idx val="1"/>
            <c:bubble3D val="0"/>
            <c:spPr>
              <a:solidFill>
                <a:srgbClr val="1A678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9A-49AA-B021-65E30C09FBA9}"/>
              </c:ext>
            </c:extLst>
          </c:dPt>
          <c:val>
            <c:numRef>
              <c:f>'Dashboard Finance'!$AG$11:$AH$11</c:f>
              <c:numCache>
                <c:formatCode>0%</c:formatCode>
                <c:ptCount val="2"/>
                <c:pt idx="0">
                  <c:v>0.22005531228841699</c:v>
                </c:pt>
                <c:pt idx="1">
                  <c:v>0.77994468771158298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9A-49AA-B021-65E30C09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Solde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2</c:v>
              </c:pt>
              <c:pt idx="1">
                <c:v>3</c:v>
              </c:pt>
              <c:pt idx="2">
                <c:v>6</c:v>
              </c:pt>
              <c:pt idx="3">
                <c:v>8</c:v>
              </c:pt>
              <c:pt idx="4">
                <c:v>9</c:v>
              </c:pt>
              <c:pt idx="5">
                <c:v>11</c:v>
              </c:pt>
              <c:pt idx="6">
                <c:v>12</c:v>
              </c:pt>
            </c:strLit>
          </c:cat>
          <c:val>
            <c:numLit>
              <c:formatCode>General</c:formatCode>
              <c:ptCount val="7"/>
              <c:pt idx="0">
                <c:v>1562.22</c:v>
              </c:pt>
              <c:pt idx="1">
                <c:v>756.13</c:v>
              </c:pt>
              <c:pt idx="2">
                <c:v>0.14000000000000001</c:v>
              </c:pt>
              <c:pt idx="3">
                <c:v>3.45</c:v>
              </c:pt>
              <c:pt idx="4">
                <c:v>0.2</c:v>
              </c:pt>
              <c:pt idx="5">
                <c:v>0.2</c:v>
              </c:pt>
              <c:pt idx="6">
                <c:v>-17.95</c:v>
              </c:pt>
            </c:numLit>
          </c:val>
          <c:extLst>
            <c:ext xmlns:c16="http://schemas.microsoft.com/office/drawing/2014/chart" uri="{C3380CC4-5D6E-409C-BE32-E72D297353CC}">
              <c16:uniqueId val="{00000001-3574-4FB7-AB9F-FFDE1DD4A4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6508912"/>
        <c:axId val="102107456"/>
      </c:barChart>
      <c:catAx>
        <c:axId val="34650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102107456"/>
        <c:crosses val="autoZero"/>
        <c:auto val="1"/>
        <c:lblAlgn val="ctr"/>
        <c:lblOffset val="100"/>
        <c:noMultiLvlLbl val="0"/>
      </c:catAx>
      <c:valAx>
        <c:axId val="10210745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346508912"/>
        <c:crosses val="autoZero"/>
        <c:crossBetween val="between"/>
      </c:valAx>
      <c:spPr>
        <a:noFill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image" Target="../media/image4.sv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D272CA5-7685-46CF-A5DC-5C88EF2D8A8B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894AAA03-A922-4DA7-9755-BE3493F7FD4D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C7207EF6-7BF7-4926-B7A5-7CE004CA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EFDB127-9F7D-4687-8EC1-CE1DDCB3C7A0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A467615-D88F-4EA0-9CCD-A8760A0CBA38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440594</xdr:colOff>
      <xdr:row>25</xdr:row>
      <xdr:rowOff>402975</xdr:rowOff>
    </xdr:from>
    <xdr:to>
      <xdr:col>17</xdr:col>
      <xdr:colOff>512984</xdr:colOff>
      <xdr:row>30</xdr:row>
      <xdr:rowOff>397192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91C13C9-3FAC-4A82-B3C1-DBE3B17A6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169610</xdr:colOff>
      <xdr:row>16</xdr:row>
      <xdr:rowOff>65314</xdr:rowOff>
    </xdr:from>
    <xdr:to>
      <xdr:col>13</xdr:col>
      <xdr:colOff>642256</xdr:colOff>
      <xdr:row>20</xdr:row>
      <xdr:rowOff>182256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5ADDAEE-3611-4B44-AACA-B2418FD37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217714</xdr:colOff>
      <xdr:row>26</xdr:row>
      <xdr:rowOff>97971</xdr:rowOff>
    </xdr:from>
    <xdr:to>
      <xdr:col>13</xdr:col>
      <xdr:colOff>707572</xdr:colOff>
      <xdr:row>33</xdr:row>
      <xdr:rowOff>11607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69EAD518-8BDB-439D-8A4B-4AD4C83B0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282343</xdr:colOff>
      <xdr:row>16</xdr:row>
      <xdr:rowOff>251732</xdr:rowOff>
    </xdr:from>
    <xdr:to>
      <xdr:col>7</xdr:col>
      <xdr:colOff>836154</xdr:colOff>
      <xdr:row>22</xdr:row>
      <xdr:rowOff>65312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F3E0D7E-D687-4520-BEF4-7308D6574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309562</xdr:colOff>
      <xdr:row>5</xdr:row>
      <xdr:rowOff>381001</xdr:rowOff>
    </xdr:from>
    <xdr:to>
      <xdr:col>18</xdr:col>
      <xdr:colOff>392906</xdr:colOff>
      <xdr:row>13</xdr:row>
      <xdr:rowOff>261938</xdr:rowOff>
    </xdr:to>
    <xdr:graphicFrame macro="">
      <xdr:nvGraphicFramePr>
        <xdr:cNvPr id="7" name="Graphique_AF6">
          <a:extLst>
            <a:ext uri="{FF2B5EF4-FFF2-40B4-BE49-F238E27FC236}">
              <a16:creationId xmlns:a16="http://schemas.microsoft.com/office/drawing/2014/main" id="{66542346-E8AB-4789-8446-C4E0C048E5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678657</xdr:colOff>
      <xdr:row>28</xdr:row>
      <xdr:rowOff>154781</xdr:rowOff>
    </xdr:from>
    <xdr:to>
      <xdr:col>2</xdr:col>
      <xdr:colOff>1579722</xdr:colOff>
      <xdr:row>31</xdr:row>
      <xdr:rowOff>168116</xdr:rowOff>
    </xdr:to>
    <xdr:pic>
      <xdr:nvPicPr>
        <xdr:cNvPr id="9" name="Graphique 8" descr="Employée de bureau avec un remplissage uni">
          <a:extLst>
            <a:ext uri="{FF2B5EF4-FFF2-40B4-BE49-F238E27FC236}">
              <a16:creationId xmlns:a16="http://schemas.microsoft.com/office/drawing/2014/main" id="{27A39B30-B408-4575-8313-5E4A7D350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774157" y="12180094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1459689</xdr:colOff>
      <xdr:row>28</xdr:row>
      <xdr:rowOff>161905</xdr:rowOff>
    </xdr:from>
    <xdr:to>
      <xdr:col>4</xdr:col>
      <xdr:colOff>131903</xdr:colOff>
      <xdr:row>31</xdr:row>
      <xdr:rowOff>175240</xdr:rowOff>
    </xdr:to>
    <xdr:pic>
      <xdr:nvPicPr>
        <xdr:cNvPr id="11" name="Graphique 10" descr="Employé de bureau avec un remplissage uni">
          <a:extLst>
            <a:ext uri="{FF2B5EF4-FFF2-40B4-BE49-F238E27FC236}">
              <a16:creationId xmlns:a16="http://schemas.microsoft.com/office/drawing/2014/main" id="{92954151-C271-4DC6-BEAF-DC18DA84D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555189" y="12187218"/>
          <a:ext cx="914400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OneDrive%20-%20RFINANCE\DOC_LAUREN\Projets%20Connecteurs\SAGE\Ligne%20100\&#201;tats%20SBR%20-%20Ligne%20100%20-%202023\&#201;tats%20Comptabilit&#233;%20100\SBR_Comptabilit&#233;_Balance%20Ag&#233;e.xlsx" TargetMode="External"/><Relationship Id="rId1" Type="http://schemas.openxmlformats.org/officeDocument/2006/relationships/externalLinkPath" Target="SBR_Comptabilit&#233;_Balance%20Ag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Balance Agée"/>
      <sheetName val="Balance Agée Visuell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A397-A5FC-46CF-95DB-61CFCD13E41E}">
  <dimension ref="A1:AJ44"/>
  <sheetViews>
    <sheetView showGridLines="0" tabSelected="1" zoomScale="85" zoomScaleNormal="85" workbookViewId="0">
      <selection activeCell="B18" sqref="B18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169" t="s">
        <v>25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  <c r="L1" s="171"/>
      <c r="M1" s="171"/>
      <c r="N1" s="172"/>
      <c r="O1" s="173"/>
      <c r="P1" s="171"/>
      <c r="Q1" s="171"/>
      <c r="R1" s="172"/>
      <c r="S1" s="173"/>
      <c r="T1" s="171"/>
      <c r="U1" s="171"/>
      <c r="V1" s="172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</row>
    <row r="2" spans="1:36" ht="49.2" customHeight="1" x14ac:dyDescent="0.4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70"/>
      <c r="L2" s="171"/>
      <c r="M2" s="171"/>
      <c r="N2" s="175"/>
      <c r="O2" s="173"/>
      <c r="P2" s="171"/>
      <c r="Q2" s="171"/>
      <c r="R2" s="175"/>
      <c r="S2" s="173"/>
      <c r="T2" s="171"/>
      <c r="U2" s="171"/>
      <c r="V2" s="175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1:36" x14ac:dyDescent="0.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5" spans="1:36" ht="22.8" customHeight="1" x14ac:dyDescent="0.3"/>
    <row r="7" spans="1:36" ht="20.399999999999999" x14ac:dyDescent="0.35">
      <c r="B7" s="176" t="s">
        <v>26</v>
      </c>
    </row>
    <row r="8" spans="1:36" ht="21" x14ac:dyDescent="0.35">
      <c r="B8" s="177"/>
    </row>
    <row r="9" spans="1:36" ht="21" x14ac:dyDescent="0.35">
      <c r="B9" s="177"/>
    </row>
    <row r="10" spans="1:36" ht="21" x14ac:dyDescent="0.35">
      <c r="B10" s="177"/>
    </row>
    <row r="11" spans="1:36" ht="21" x14ac:dyDescent="0.35">
      <c r="B11" s="177"/>
    </row>
    <row r="12" spans="1:36" ht="20.399999999999999" x14ac:dyDescent="0.35">
      <c r="B12" s="176" t="s">
        <v>27</v>
      </c>
    </row>
    <row r="13" spans="1:36" ht="21" x14ac:dyDescent="0.35">
      <c r="B13" s="177"/>
    </row>
    <row r="14" spans="1:36" ht="21" x14ac:dyDescent="0.35">
      <c r="B14" s="177"/>
    </row>
    <row r="15" spans="1:36" ht="21" x14ac:dyDescent="0.35">
      <c r="B15" s="177"/>
    </row>
    <row r="16" spans="1:36" ht="21" x14ac:dyDescent="0.35">
      <c r="B16" s="177"/>
    </row>
    <row r="17" spans="1:36" ht="20.399999999999999" x14ac:dyDescent="0.35">
      <c r="B17" s="176" t="s">
        <v>28</v>
      </c>
    </row>
    <row r="22" spans="1:36" ht="15" customHeight="1" x14ac:dyDescent="0.3">
      <c r="A22" s="178" t="s">
        <v>29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</row>
    <row r="23" spans="1:36" ht="15" customHeight="1" x14ac:dyDescent="0.3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</row>
    <row r="24" spans="1:36" ht="15" customHeight="1" x14ac:dyDescent="0.3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</row>
    <row r="25" spans="1:36" ht="15" customHeight="1" x14ac:dyDescent="0.3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</row>
    <row r="26" spans="1:36" ht="15" customHeight="1" x14ac:dyDescent="0.3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</row>
    <row r="27" spans="1:36" ht="15" customHeight="1" x14ac:dyDescent="0.3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</row>
    <row r="28" spans="1:36" ht="15" customHeight="1" x14ac:dyDescent="0.3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</row>
    <row r="29" spans="1:36" ht="7.5" customHeight="1" x14ac:dyDescent="0.3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36" x14ac:dyDescent="0.3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36" x14ac:dyDescent="0.3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36" x14ac:dyDescent="0.3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x14ac:dyDescent="0.3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  <row r="34" spans="1:36" x14ac:dyDescent="0.3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</row>
    <row r="35" spans="1:36" x14ac:dyDescent="0.3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</row>
    <row r="36" spans="1:36" x14ac:dyDescent="0.3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  <row r="37" spans="1:36" x14ac:dyDescent="0.3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</row>
    <row r="38" spans="1:36" x14ac:dyDescent="0.3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</row>
    <row r="39" spans="1:36" x14ac:dyDescent="0.3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</row>
    <row r="40" spans="1:36" x14ac:dyDescent="0.3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</row>
    <row r="41" spans="1:36" x14ac:dyDescent="0.3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</row>
    <row r="42" spans="1:36" x14ac:dyDescent="0.3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</row>
    <row r="43" spans="1:36" x14ac:dyDescent="0.3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</row>
    <row r="44" spans="1:36" x14ac:dyDescent="0.3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FD657-929A-4906-87B0-ADA463E6CC64}">
  <sheetPr>
    <pageSetUpPr fitToPage="1"/>
  </sheetPr>
  <dimension ref="B1:BD74"/>
  <sheetViews>
    <sheetView showGridLines="0" zoomScale="80" zoomScaleNormal="80" workbookViewId="0">
      <pane ySplit="4" topLeftCell="A5" activePane="bottomLeft" state="frozen"/>
      <selection pane="bottomLeft" activeCell="J13" sqref="J13"/>
    </sheetView>
  </sheetViews>
  <sheetFormatPr baseColWidth="10" defaultColWidth="11.44140625" defaultRowHeight="16.8" x14ac:dyDescent="0.4"/>
  <cols>
    <col min="1" max="1" width="11.109375" style="2" customWidth="1"/>
    <col min="2" max="2" width="14" style="2" customWidth="1"/>
    <col min="3" max="3" width="29.6640625" style="2" customWidth="1"/>
    <col min="4" max="4" width="4" style="2" customWidth="1"/>
    <col min="5" max="5" width="26.33203125" style="2" customWidth="1"/>
    <col min="6" max="6" width="6.44140625" style="2" customWidth="1"/>
    <col min="7" max="7" width="20.5546875" style="2" customWidth="1"/>
    <col min="8" max="8" width="21.5546875" style="2" customWidth="1"/>
    <col min="9" max="9" width="12.33203125" style="2" customWidth="1"/>
    <col min="10" max="10" width="13.5546875" style="2" customWidth="1"/>
    <col min="11" max="11" width="24.33203125" style="2" customWidth="1"/>
    <col min="12" max="12" width="16.5546875" style="2" customWidth="1"/>
    <col min="13" max="13" width="13.6640625" style="2" customWidth="1"/>
    <col min="14" max="14" width="14.44140625" style="2" customWidth="1"/>
    <col min="15" max="15" width="15.5546875" style="2" customWidth="1"/>
    <col min="16" max="16" width="9.88671875" style="2" customWidth="1"/>
    <col min="17" max="17" width="17.88671875" style="2" customWidth="1"/>
    <col min="18" max="18" width="14.44140625" style="2" customWidth="1"/>
    <col min="19" max="19" width="15.5546875" style="2" customWidth="1"/>
    <col min="20" max="20" width="14" style="2" customWidth="1"/>
    <col min="21" max="21" width="11.109375" style="2" customWidth="1"/>
    <col min="22" max="30" width="11.44140625" style="2"/>
    <col min="31" max="31" width="11.44140625" style="41"/>
    <col min="32" max="32" width="19.6640625" style="41" customWidth="1"/>
    <col min="33" max="34" width="11.44140625" style="41"/>
    <col min="35" max="35" width="13.6640625" style="41" customWidth="1"/>
    <col min="36" max="36" width="13.6640625" style="41" bestFit="1" customWidth="1"/>
    <col min="37" max="37" width="12.88671875" style="41" bestFit="1" customWidth="1"/>
    <col min="38" max="38" width="12.88671875" style="41" customWidth="1"/>
    <col min="39" max="16384" width="11.44140625" style="2"/>
  </cols>
  <sheetData>
    <row r="1" spans="2:56" ht="70.8" customHeight="1" x14ac:dyDescent="0.4">
      <c r="B1" s="5"/>
      <c r="C1" s="150" t="s">
        <v>11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6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2:56" ht="21.6" customHeight="1" x14ac:dyDescent="0.4">
      <c r="B2" s="7"/>
      <c r="C2" s="8"/>
      <c r="D2" s="8"/>
      <c r="E2" s="8"/>
      <c r="F2" s="8"/>
      <c r="G2" s="57"/>
      <c r="H2" s="57"/>
      <c r="I2" s="9"/>
      <c r="J2" s="9"/>
      <c r="K2" s="9"/>
      <c r="L2" s="56"/>
      <c r="M2" s="56"/>
      <c r="N2" s="55"/>
      <c r="O2" s="59"/>
      <c r="P2" s="60"/>
      <c r="Q2" s="60"/>
      <c r="R2" s="60"/>
      <c r="S2" s="60"/>
      <c r="T2" s="35"/>
      <c r="AE2" s="41">
        <v>1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</row>
    <row r="3" spans="2:56" ht="39" customHeight="1" x14ac:dyDescent="0.4">
      <c r="B3" s="7"/>
      <c r="C3" s="123" t="s">
        <v>17</v>
      </c>
      <c r="D3" s="126" t="s">
        <v>0</v>
      </c>
      <c r="E3" s="126"/>
      <c r="F3" s="126"/>
      <c r="G3" s="126"/>
      <c r="H3" s="119"/>
      <c r="I3" s="120"/>
      <c r="J3" s="120"/>
      <c r="K3" s="124" t="s">
        <v>18</v>
      </c>
      <c r="L3" s="124"/>
      <c r="M3" s="124"/>
      <c r="N3" s="121">
        <v>201302</v>
      </c>
      <c r="O3" s="125" t="s">
        <v>19</v>
      </c>
      <c r="P3" s="125"/>
      <c r="Q3" s="125"/>
      <c r="R3" s="122" t="s">
        <v>21</v>
      </c>
      <c r="S3" s="60"/>
      <c r="T3" s="35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2:56" ht="21.6" customHeight="1" x14ac:dyDescent="0.4">
      <c r="B4" s="7"/>
      <c r="C4" s="53"/>
      <c r="D4" s="54"/>
      <c r="E4" s="54"/>
      <c r="F4" s="8"/>
      <c r="G4" s="57"/>
      <c r="H4" s="57"/>
      <c r="I4" s="9"/>
      <c r="J4" s="55"/>
      <c r="K4" s="55"/>
      <c r="L4" s="56"/>
      <c r="M4" s="55"/>
      <c r="N4" s="55"/>
      <c r="O4" s="58"/>
      <c r="P4" s="59"/>
      <c r="Q4" s="55"/>
      <c r="R4" s="56"/>
      <c r="S4" s="60"/>
      <c r="T4" s="36">
        <f>R3-1</f>
        <v>201400</v>
      </c>
      <c r="AE4" s="41">
        <v>1</v>
      </c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2:56" ht="40.799999999999997" customHeight="1" x14ac:dyDescent="0.4">
      <c r="B5" s="7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40" t="str">
        <f>$N$3-100&amp;".."&amp;$R$3-100</f>
        <v>201202..201301</v>
      </c>
      <c r="O5" s="40" t="str">
        <f>$N$3&amp;".."&amp;$R$3</f>
        <v>201302..201401</v>
      </c>
      <c r="P5" s="64"/>
      <c r="Q5" s="64"/>
      <c r="R5" s="64"/>
      <c r="S5" s="64"/>
      <c r="T5" s="35">
        <v>-1</v>
      </c>
      <c r="AE5" s="41">
        <v>1</v>
      </c>
      <c r="AF5" s="41" t="s">
        <v>1</v>
      </c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</row>
    <row r="6" spans="2:56" ht="43.5" customHeight="1" x14ac:dyDescent="0.4">
      <c r="B6" s="7"/>
      <c r="C6" s="151" t="s">
        <v>15</v>
      </c>
      <c r="D6" s="152"/>
      <c r="E6" s="152"/>
      <c r="F6" s="152"/>
      <c r="G6" s="152"/>
      <c r="H6" s="152"/>
      <c r="I6" s="153"/>
      <c r="K6" s="154" t="s">
        <v>16</v>
      </c>
      <c r="L6" s="155"/>
      <c r="M6" s="155"/>
      <c r="N6" s="155"/>
      <c r="O6" s="155"/>
      <c r="P6" s="155"/>
      <c r="Q6" s="155"/>
      <c r="R6" s="155"/>
      <c r="S6" s="156"/>
      <c r="T6" s="10"/>
      <c r="AE6" s="41">
        <v>1</v>
      </c>
      <c r="AF6" s="41" t="str">
        <f>_xll.Assistant.XL.RIK_AG("INF02_0_0_0_0_0_0_D=0x0;INF02@E=0,S=1023,G=0,T=0_0,P=-1@L=Solde,E=1,F=[1031]/1000,Y=1@@@R=A,S=1000,V={0}:R=E,S=1001|1,V=70*:R=F,S=1012|3,V=&lt;&gt;Situation:R=A,S=1089,V={1}:",$D$3,$O$5)</f>
        <v/>
      </c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2:56" ht="51.6" customHeight="1" x14ac:dyDescent="0.4">
      <c r="B7" s="7"/>
      <c r="C7" s="65"/>
      <c r="D7" s="37"/>
      <c r="E7" s="37"/>
      <c r="F7" s="11"/>
      <c r="G7" s="48"/>
      <c r="H7" s="48"/>
      <c r="I7" s="66"/>
      <c r="K7" s="75"/>
      <c r="L7" s="12"/>
      <c r="M7" s="13"/>
      <c r="N7" s="13"/>
      <c r="O7" s="14"/>
      <c r="P7" s="14"/>
      <c r="Q7" s="14"/>
      <c r="R7" s="14"/>
      <c r="S7" s="76"/>
      <c r="T7" s="10"/>
      <c r="U7" s="3"/>
      <c r="V7" s="3"/>
      <c r="W7" s="3"/>
      <c r="X7" s="3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</row>
    <row r="8" spans="2:56" ht="46.2" customHeight="1" x14ac:dyDescent="0.4">
      <c r="B8" s="7"/>
      <c r="C8" s="65"/>
      <c r="D8" s="37"/>
      <c r="E8" s="166">
        <f>_xll.Assistant.XL.RIK_AC("INF02__;INF02@E=1,S=1031,G=0,T=0,P=0:@R=A,S=1000,V={0}:R=B,S=1001|1,V=707..70799999999999,7097..70979999999999,7..70399999999999,709..70939999999999,704..70699999999999,708..70899999999999,7094..70969999999999,7098..7098"&amp;"9999999999:R=D,S=1012|3,V=&lt;&gt;Situation:R=E,S=1089,V={1}:",$D$3,$O$5)</f>
        <v>2304384.86</v>
      </c>
      <c r="F8" s="166"/>
      <c r="G8" s="166"/>
      <c r="H8" s="11"/>
      <c r="I8" s="66"/>
      <c r="K8" s="77"/>
      <c r="L8" s="13"/>
      <c r="M8" s="13"/>
      <c r="N8" s="13"/>
      <c r="O8" s="14"/>
      <c r="P8" s="14"/>
      <c r="Q8" s="14"/>
      <c r="R8" s="14"/>
      <c r="S8" s="76"/>
      <c r="T8" s="10"/>
      <c r="U8" s="3"/>
      <c r="V8" s="3"/>
      <c r="W8" s="3"/>
      <c r="X8" s="3"/>
      <c r="AE8" s="41">
        <v>1</v>
      </c>
      <c r="AG8" s="41" t="s">
        <v>2</v>
      </c>
      <c r="AH8" s="41" t="s">
        <v>3</v>
      </c>
      <c r="AL8" s="47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</row>
    <row r="9" spans="2:56" ht="15.75" customHeight="1" x14ac:dyDescent="0.4">
      <c r="B9" s="7"/>
      <c r="C9" s="65"/>
      <c r="D9" s="37"/>
      <c r="E9" s="37"/>
      <c r="F9" s="15"/>
      <c r="G9" s="15"/>
      <c r="H9" s="15"/>
      <c r="I9" s="67"/>
      <c r="K9" s="77"/>
      <c r="L9" s="13"/>
      <c r="M9" s="13"/>
      <c r="N9" s="13"/>
      <c r="O9" s="14"/>
      <c r="P9" s="14"/>
      <c r="Q9" s="14"/>
      <c r="R9" s="14"/>
      <c r="S9" s="76"/>
      <c r="T9" s="10"/>
      <c r="U9" s="4"/>
      <c r="V9" s="3"/>
      <c r="W9" s="3"/>
      <c r="X9" s="3"/>
      <c r="AE9" s="41">
        <v>1</v>
      </c>
      <c r="AL9" s="47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</row>
    <row r="10" spans="2:56" ht="34.5" customHeight="1" x14ac:dyDescent="0.4">
      <c r="B10" s="7"/>
      <c r="C10" s="65"/>
      <c r="D10" s="37"/>
      <c r="E10" s="37"/>
      <c r="F10" s="16"/>
      <c r="G10" s="16"/>
      <c r="H10" s="16"/>
      <c r="I10" s="67"/>
      <c r="K10" s="78"/>
      <c r="L10" s="14"/>
      <c r="M10" s="162"/>
      <c r="N10" s="163"/>
      <c r="O10" s="163"/>
      <c r="P10" s="14"/>
      <c r="Q10" s="14"/>
      <c r="R10" s="14"/>
      <c r="S10" s="76"/>
      <c r="T10" s="10"/>
      <c r="U10" s="3"/>
      <c r="V10" s="3"/>
      <c r="W10" s="3"/>
      <c r="X10" s="3"/>
      <c r="AE10" s="41">
        <v>1</v>
      </c>
      <c r="AL10" s="47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</row>
    <row r="11" spans="2:56" ht="23.4" customHeight="1" x14ac:dyDescent="0.4">
      <c r="B11" s="7"/>
      <c r="C11" s="68"/>
      <c r="D11" s="49"/>
      <c r="E11" s="139" t="s">
        <v>4</v>
      </c>
      <c r="F11" s="50"/>
      <c r="G11" s="148">
        <f>_xll.Assistant.XL.RIK_AC("INF02__;INF02@E=1,S=1031,G=0,T=0,P=0:@R=A,S=1000,V={0}:R=B,S=1001|1,V=707..70799999999999,7097..70979999999999,7..70399999999999,709..70939999999999,704..70699999999999,708..70899999999999,7094..70969999999999,7098..7098"&amp;"9999999999:R=C,S=1012|3,V=&lt;&gt;Situation:R=D,S=1089,V={1}:",$D$3,$N$5)</f>
        <v>2114337.09</v>
      </c>
      <c r="H11" s="16"/>
      <c r="I11" s="69"/>
      <c r="K11" s="78"/>
      <c r="L11" s="14"/>
      <c r="M11" s="163"/>
      <c r="N11" s="163"/>
      <c r="O11" s="163"/>
      <c r="P11" s="14"/>
      <c r="Q11" s="14"/>
      <c r="R11" s="14"/>
      <c r="S11" s="76"/>
      <c r="T11" s="10"/>
      <c r="U11" s="3"/>
      <c r="V11" s="3"/>
      <c r="W11" s="3"/>
      <c r="X11" s="3"/>
      <c r="AE11" s="41">
        <v>1</v>
      </c>
      <c r="AF11" s="41" t="s">
        <v>5</v>
      </c>
      <c r="AG11" s="42">
        <f>K20/E8</f>
        <v>0.22005531228841699</v>
      </c>
      <c r="AH11" s="43">
        <f>1-AG11</f>
        <v>0.77994468771158298</v>
      </c>
      <c r="AL11" s="47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</row>
    <row r="12" spans="2:56" ht="23.4" customHeight="1" x14ac:dyDescent="0.4">
      <c r="B12" s="7"/>
      <c r="C12" s="70"/>
      <c r="D12" s="17"/>
      <c r="E12" s="141"/>
      <c r="F12" s="51"/>
      <c r="G12" s="149"/>
      <c r="H12" s="16"/>
      <c r="I12" s="69"/>
      <c r="K12" s="78"/>
      <c r="L12" s="14"/>
      <c r="M12" s="63"/>
      <c r="N12" s="63"/>
      <c r="O12" s="63"/>
      <c r="P12" s="14"/>
      <c r="Q12" s="14"/>
      <c r="R12" s="14"/>
      <c r="S12" s="76"/>
      <c r="T12" s="10"/>
      <c r="U12" s="3"/>
      <c r="V12" s="3"/>
      <c r="W12" s="3"/>
      <c r="X12" s="3"/>
      <c r="AG12" s="42"/>
      <c r="AH12" s="43"/>
      <c r="AL12" s="47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</row>
    <row r="13" spans="2:56" ht="27" customHeight="1" x14ac:dyDescent="0.4">
      <c r="B13" s="7"/>
      <c r="C13" s="71"/>
      <c r="D13" s="16"/>
      <c r="E13" s="167" t="str">
        <f>"Variation : "&amp;((E8-G11)/E8)*100&amp;" %"</f>
        <v>Variation : 8,24722351282936 %</v>
      </c>
      <c r="F13" s="167"/>
      <c r="G13" s="167"/>
      <c r="H13" s="16"/>
      <c r="I13" s="69"/>
      <c r="K13" s="78"/>
      <c r="L13" s="14"/>
      <c r="M13" s="164"/>
      <c r="N13" s="164"/>
      <c r="O13" s="164"/>
      <c r="P13" s="14"/>
      <c r="Q13" s="14"/>
      <c r="R13" s="14"/>
      <c r="S13" s="76"/>
      <c r="T13" s="10"/>
      <c r="U13" s="3"/>
      <c r="V13" s="3"/>
      <c r="W13" s="3"/>
      <c r="X13" s="3"/>
      <c r="AE13" s="41">
        <v>1</v>
      </c>
      <c r="AL13" s="47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</row>
    <row r="14" spans="2:56" ht="27" customHeight="1" x14ac:dyDescent="0.4">
      <c r="B14" s="7"/>
      <c r="C14" s="72"/>
      <c r="D14" s="73"/>
      <c r="E14" s="73"/>
      <c r="F14" s="73"/>
      <c r="G14" s="73"/>
      <c r="H14" s="73"/>
      <c r="I14" s="74"/>
      <c r="K14" s="79"/>
      <c r="L14" s="80"/>
      <c r="M14" s="81"/>
      <c r="N14" s="81"/>
      <c r="O14" s="81"/>
      <c r="P14" s="80"/>
      <c r="Q14" s="80"/>
      <c r="R14" s="80"/>
      <c r="S14" s="82"/>
      <c r="T14" s="10"/>
      <c r="U14" s="3"/>
      <c r="V14" s="3"/>
      <c r="W14" s="3"/>
      <c r="X14" s="3"/>
      <c r="AL14" s="47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</row>
    <row r="15" spans="2:56" ht="40.799999999999997" customHeight="1" x14ac:dyDescent="0.4">
      <c r="B15" s="7"/>
      <c r="T15" s="10"/>
      <c r="U15" s="3"/>
      <c r="V15" s="3"/>
      <c r="W15" s="3"/>
      <c r="X15" s="3"/>
      <c r="AE15" s="41">
        <v>1</v>
      </c>
      <c r="AL15" s="47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</row>
    <row r="16" spans="2:56" ht="43.5" customHeight="1" x14ac:dyDescent="0.4">
      <c r="B16" s="7"/>
      <c r="C16" s="132" t="s">
        <v>12</v>
      </c>
      <c r="D16" s="133"/>
      <c r="E16" s="133"/>
      <c r="F16" s="133"/>
      <c r="G16" s="133"/>
      <c r="H16" s="133"/>
      <c r="I16" s="134"/>
      <c r="K16" s="145" t="s">
        <v>13</v>
      </c>
      <c r="L16" s="146"/>
      <c r="M16" s="146"/>
      <c r="N16" s="147"/>
      <c r="O16" s="154" t="s">
        <v>20</v>
      </c>
      <c r="P16" s="155"/>
      <c r="Q16" s="155"/>
      <c r="R16" s="155"/>
      <c r="S16" s="156"/>
      <c r="T16" s="10"/>
      <c r="U16" s="3"/>
      <c r="V16" s="3"/>
      <c r="W16" s="3"/>
      <c r="X16" s="3"/>
      <c r="AE16" s="41">
        <v>1</v>
      </c>
      <c r="AF16" s="41" t="s">
        <v>6</v>
      </c>
      <c r="AG16" s="42">
        <f>K29/E8</f>
        <v>0.13487451050168767</v>
      </c>
      <c r="AH16" s="43">
        <f>1-AG16</f>
        <v>0.86512548949831236</v>
      </c>
      <c r="AL16" s="47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2:56" ht="36.6" customHeight="1" x14ac:dyDescent="0.4">
      <c r="B17" s="7"/>
      <c r="C17" s="83"/>
      <c r="D17" s="18"/>
      <c r="E17" s="18"/>
      <c r="F17" s="18"/>
      <c r="G17" s="18"/>
      <c r="H17" s="18"/>
      <c r="I17" s="84"/>
      <c r="K17" s="92"/>
      <c r="L17" s="19"/>
      <c r="M17" s="20"/>
      <c r="N17" s="98"/>
      <c r="O17" s="112"/>
      <c r="P17" s="21"/>
      <c r="Q17" s="21"/>
      <c r="R17" s="21"/>
      <c r="S17" s="113"/>
      <c r="T17" s="10"/>
      <c r="U17" s="3"/>
      <c r="V17" s="3"/>
      <c r="W17" s="3"/>
      <c r="X17" s="3"/>
      <c r="AE17" s="41">
        <v>1</v>
      </c>
      <c r="AL17" s="47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</row>
    <row r="18" spans="2:56" ht="26.4" customHeight="1" x14ac:dyDescent="0.8">
      <c r="B18" s="7"/>
      <c r="C18" s="85"/>
      <c r="D18" s="22"/>
      <c r="E18" s="22"/>
      <c r="F18" s="22"/>
      <c r="G18" s="52"/>
      <c r="H18" s="23"/>
      <c r="I18" s="86"/>
      <c r="K18" s="105"/>
      <c r="L18" s="24"/>
      <c r="M18" s="20"/>
      <c r="N18" s="98"/>
      <c r="O18" s="112"/>
      <c r="P18" s="21"/>
      <c r="Q18" s="21"/>
      <c r="R18" s="21"/>
      <c r="S18" s="113"/>
      <c r="T18" s="10"/>
      <c r="U18" s="3"/>
      <c r="V18" s="3"/>
      <c r="W18" s="3"/>
      <c r="X18" s="3"/>
      <c r="AE18" s="41">
        <v>1</v>
      </c>
      <c r="AF18" s="41" t="s">
        <v>7</v>
      </c>
      <c r="AG18" s="42">
        <f>O20/E8</f>
        <v>0.16868563786693166</v>
      </c>
      <c r="AH18" s="43">
        <f>1-AG18</f>
        <v>0.83131436213306831</v>
      </c>
      <c r="AL18" s="47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2:56" ht="15" customHeight="1" x14ac:dyDescent="0.4">
      <c r="B19" s="7"/>
      <c r="C19" s="135">
        <f>_xll.Assistant.XL.RIK_AC("INF02__;INF02@E=1,S=1031,G=0,T=0,P=0,C=*-1:@R=A,S=1000,V={0}:R=E,S=1001|1,V=60*:R=F,S=1012|3,V=&lt;&gt;Situation:R=D,S=1089,V={1}:",$D$3,$O$5)</f>
        <v>1797292.73</v>
      </c>
      <c r="D19" s="136"/>
      <c r="E19" s="136"/>
      <c r="F19" s="52"/>
      <c r="G19" s="168" t="str">
        <f>TEXT(C19/E8,"0%")&amp;" 
du CA"</f>
        <v>78% 
du CA</v>
      </c>
      <c r="H19" s="168"/>
      <c r="I19" s="86"/>
      <c r="K19" s="95"/>
      <c r="L19" s="20"/>
      <c r="M19" s="20"/>
      <c r="N19" s="98"/>
      <c r="O19" s="78"/>
      <c r="P19" s="14"/>
      <c r="Q19" s="14"/>
      <c r="R19" s="14"/>
      <c r="S19" s="76"/>
      <c r="T19" s="10"/>
      <c r="U19" s="3"/>
      <c r="V19" s="3"/>
      <c r="W19" s="3"/>
      <c r="X19" s="3"/>
      <c r="AE19" s="41">
        <v>1</v>
      </c>
      <c r="AL19" s="47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</row>
    <row r="20" spans="2:56" ht="37.5" customHeight="1" x14ac:dyDescent="0.4">
      <c r="B20" s="7"/>
      <c r="C20" s="135"/>
      <c r="D20" s="136"/>
      <c r="E20" s="136"/>
      <c r="F20" s="52"/>
      <c r="G20" s="168"/>
      <c r="H20" s="168"/>
      <c r="I20" s="86"/>
      <c r="K20" s="165">
        <f>_xll.Assistant.XL.RIK_AC("INF02__;INF02@E=1,S=1031,G=0,T=0,P=0:@R=A,S=1000,V={0}:R=E,S=1001|1,V=60*,70*:R=F,S=1012|3,V=&lt;&gt;Situation:R=D,S=1089,V={1}:",$D$3,$O$5)</f>
        <v>507092.13</v>
      </c>
      <c r="L20" s="138"/>
      <c r="M20" s="20"/>
      <c r="N20" s="98"/>
      <c r="O20" s="157">
        <f>_xll.Assistant.XL.RIK_AC("INF02__;INF02@E=1,S=1031,G=0,T=0,P=0:@R=A,S=1000,V={0}:R=E,S=1001|1,V=6*,7*:R=F,S=1012|3,V=&lt;&gt;Situation:R=D,S=1089,V={1}:",$D$3,$O$5)</f>
        <v>388716.63</v>
      </c>
      <c r="P20" s="158"/>
      <c r="Q20" s="158"/>
      <c r="R20" s="158"/>
      <c r="S20" s="159"/>
      <c r="T20" s="10"/>
      <c r="U20" s="3"/>
      <c r="V20" s="3"/>
      <c r="W20" s="3"/>
      <c r="X20" s="3"/>
      <c r="AE20" s="41">
        <v>1</v>
      </c>
      <c r="AL20" s="47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</row>
    <row r="21" spans="2:56" ht="20.399999999999999" customHeight="1" x14ac:dyDescent="0.4">
      <c r="B21" s="7"/>
      <c r="C21" s="87" t="str">
        <f>_xll.Assistant.XL.RIK_AC("INF02__;INF02@E=1,S=1031,G=0,T=0,P=0,C=*-1:@R=A,S=1000,V={0}:R=B,S=1044,V={1}:R=C,S=1022,V={2}:R=D,S=1023,V={3}:R=E,S=1001|1,V=60*:",$D$3,$I$3,$T$4,$O$5)</f>
        <v>#FILTER</v>
      </c>
      <c r="D21" s="22"/>
      <c r="E21" s="22"/>
      <c r="F21" s="52"/>
      <c r="G21" s="52"/>
      <c r="H21" s="52"/>
      <c r="I21" s="86"/>
      <c r="K21" s="95"/>
      <c r="L21" s="20"/>
      <c r="M21" s="20"/>
      <c r="N21" s="98"/>
      <c r="O21" s="78"/>
      <c r="P21" s="14"/>
      <c r="Q21" s="14"/>
      <c r="R21" s="14"/>
      <c r="S21" s="76"/>
      <c r="T21" s="10"/>
      <c r="U21" s="3"/>
      <c r="V21" s="3"/>
      <c r="W21" s="3"/>
      <c r="X21" s="3"/>
      <c r="AE21" s="41">
        <v>1</v>
      </c>
      <c r="AL21" s="47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</row>
    <row r="22" spans="2:56" ht="20.399999999999999" customHeight="1" x14ac:dyDescent="0.45">
      <c r="B22" s="7"/>
      <c r="C22" s="87"/>
      <c r="D22" s="22"/>
      <c r="E22" s="22"/>
      <c r="F22" s="22"/>
      <c r="G22" s="25"/>
      <c r="H22" s="26"/>
      <c r="I22" s="86"/>
      <c r="K22" s="95"/>
      <c r="L22" s="20"/>
      <c r="M22" s="160" t="str">
        <f>TEXT(K20/E8,"0%")</f>
        <v>22%</v>
      </c>
      <c r="N22" s="161"/>
      <c r="O22" s="78"/>
      <c r="P22" s="14"/>
      <c r="Q22" s="14"/>
      <c r="R22" s="14"/>
      <c r="S22" s="76"/>
      <c r="T22" s="10"/>
      <c r="U22" s="3"/>
      <c r="V22" s="3"/>
      <c r="W22" s="3"/>
      <c r="X22" s="3"/>
      <c r="AL22" s="47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2:56" ht="20.399999999999999" customHeight="1" x14ac:dyDescent="0.4">
      <c r="B23" s="7"/>
      <c r="C23" s="87"/>
      <c r="D23" s="22"/>
      <c r="E23" s="22"/>
      <c r="F23" s="22"/>
      <c r="G23" s="25"/>
      <c r="H23" s="26"/>
      <c r="I23" s="86"/>
      <c r="K23" s="95"/>
      <c r="L23" s="20"/>
      <c r="M23" s="128" t="s">
        <v>8</v>
      </c>
      <c r="N23" s="129"/>
      <c r="O23" s="78"/>
      <c r="P23" s="14"/>
      <c r="Q23" s="14"/>
      <c r="R23" s="14"/>
      <c r="S23" s="76"/>
      <c r="T23" s="10"/>
      <c r="U23" s="3"/>
      <c r="V23" s="3"/>
      <c r="W23" s="3"/>
      <c r="X23" s="3"/>
      <c r="AL23" s="47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</row>
    <row r="24" spans="2:56" ht="20.399999999999999" customHeight="1" x14ac:dyDescent="0.4">
      <c r="B24" s="7"/>
      <c r="C24" s="87"/>
      <c r="D24" s="22"/>
      <c r="E24" s="22"/>
      <c r="F24" s="22"/>
      <c r="G24" s="25"/>
      <c r="H24" s="26"/>
      <c r="I24" s="86"/>
      <c r="K24" s="95"/>
      <c r="L24" s="20"/>
      <c r="M24" s="61"/>
      <c r="N24" s="106"/>
      <c r="O24" s="78"/>
      <c r="P24" s="14"/>
      <c r="Q24" s="14"/>
      <c r="R24" s="14"/>
      <c r="S24" s="76"/>
      <c r="T24" s="10"/>
      <c r="U24" s="3"/>
      <c r="V24" s="3"/>
      <c r="W24" s="3"/>
      <c r="X24" s="3"/>
      <c r="AL24" s="47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</row>
    <row r="25" spans="2:56" ht="20.399999999999999" customHeight="1" x14ac:dyDescent="0.4">
      <c r="B25" s="7"/>
      <c r="C25" s="88"/>
      <c r="D25" s="89"/>
      <c r="E25" s="90"/>
      <c r="F25" s="89"/>
      <c r="G25" s="89"/>
      <c r="H25" s="90"/>
      <c r="I25" s="91"/>
      <c r="K25" s="99"/>
      <c r="L25" s="102"/>
      <c r="M25" s="102"/>
      <c r="N25" s="104"/>
      <c r="O25" s="78"/>
      <c r="P25" s="14"/>
      <c r="Q25" s="14"/>
      <c r="R25" s="14"/>
      <c r="S25" s="76"/>
      <c r="T25" s="10"/>
      <c r="U25" s="3"/>
      <c r="V25" s="3"/>
      <c r="W25" s="3"/>
      <c r="X25" s="3"/>
      <c r="AE25" s="41">
        <v>1</v>
      </c>
      <c r="AL25" s="47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</row>
    <row r="26" spans="2:56" ht="43.5" customHeight="1" x14ac:dyDescent="0.4">
      <c r="B26" s="7"/>
      <c r="C26" s="145" t="s">
        <v>9</v>
      </c>
      <c r="D26" s="146"/>
      <c r="E26" s="146"/>
      <c r="F26" s="146"/>
      <c r="G26" s="146"/>
      <c r="H26" s="146"/>
      <c r="I26" s="147"/>
      <c r="K26" s="132" t="s">
        <v>10</v>
      </c>
      <c r="L26" s="133"/>
      <c r="M26" s="133"/>
      <c r="N26" s="134"/>
      <c r="O26" s="114"/>
      <c r="P26" s="27"/>
      <c r="Q26" s="27"/>
      <c r="R26" s="27"/>
      <c r="S26" s="115"/>
      <c r="T26" s="10"/>
      <c r="U26" s="3"/>
      <c r="V26" s="3"/>
      <c r="W26" s="3"/>
      <c r="X26" s="3"/>
      <c r="AE26" s="41">
        <v>1</v>
      </c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</row>
    <row r="27" spans="2:56" ht="33" customHeight="1" x14ac:dyDescent="0.4">
      <c r="B27" s="7"/>
      <c r="C27" s="92"/>
      <c r="D27" s="19"/>
      <c r="E27" s="19"/>
      <c r="F27" s="19"/>
      <c r="G27" s="19"/>
      <c r="H27" s="19"/>
      <c r="I27" s="93"/>
      <c r="K27" s="107"/>
      <c r="L27" s="28"/>
      <c r="M27" s="22"/>
      <c r="N27" s="108"/>
      <c r="O27" s="114"/>
      <c r="P27" s="27"/>
      <c r="Q27" s="27"/>
      <c r="R27" s="27"/>
      <c r="S27" s="115"/>
      <c r="T27" s="10"/>
      <c r="U27" s="3"/>
      <c r="V27" s="3"/>
      <c r="W27" s="3"/>
      <c r="X27" s="3"/>
      <c r="AE27" s="41">
        <v>1</v>
      </c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</row>
    <row r="28" spans="2:56" ht="15" customHeight="1" x14ac:dyDescent="0.4">
      <c r="B28" s="7"/>
      <c r="C28" s="92"/>
      <c r="D28" s="19"/>
      <c r="E28" s="19"/>
      <c r="F28" s="138">
        <f>_xll.Assistant.XL.RIK_AC("INF02__;INF02@E=1,S=1031,G=0,T=0,P=0,C=*-1:@R=A,S=1000,V={0}:R=C,S=1001|1,V=64*:R=D,S=1012|3,V=&lt;&gt;Situation:R=E,S=1089,V={1}:",$D$3,$O$5)</f>
        <v>0</v>
      </c>
      <c r="G28" s="138"/>
      <c r="H28" s="138"/>
      <c r="I28" s="93"/>
      <c r="K28" s="109"/>
      <c r="L28" s="62"/>
      <c r="M28" s="22"/>
      <c r="N28" s="108"/>
      <c r="O28" s="114"/>
      <c r="P28" s="27"/>
      <c r="Q28" s="27"/>
      <c r="R28" s="27"/>
      <c r="S28" s="115"/>
      <c r="T28" s="10"/>
      <c r="U28" s="3"/>
      <c r="V28" s="3"/>
      <c r="W28" s="3"/>
      <c r="X28" s="3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</row>
    <row r="29" spans="2:56" ht="15" customHeight="1" x14ac:dyDescent="0.4">
      <c r="B29" s="7"/>
      <c r="C29" s="92"/>
      <c r="D29" s="19"/>
      <c r="E29" s="19"/>
      <c r="F29" s="138"/>
      <c r="G29" s="138"/>
      <c r="H29" s="138"/>
      <c r="I29" s="93"/>
      <c r="K29" s="135">
        <f>_xll.Assistant.XL.RIK_AC("INF02__;INF02@E=1,S=1031,G=0,T=0,P=0:@R=A,S=1000,V={0}:R=B,S=1089,V={1}:R=C,S=1044,V=OUI:R=D,S=1001|1,V=6*,&lt;&gt;63*,7*:",$D$3,$O$5)</f>
        <v>310802.78000000003</v>
      </c>
      <c r="L29" s="136"/>
      <c r="M29" s="22"/>
      <c r="N29" s="108"/>
      <c r="O29" s="114"/>
      <c r="P29" s="27"/>
      <c r="Q29" s="27"/>
      <c r="R29" s="27"/>
      <c r="S29" s="115"/>
      <c r="T29" s="10"/>
      <c r="U29" s="3"/>
      <c r="V29" s="3"/>
      <c r="W29" s="3"/>
      <c r="X29" s="3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</row>
    <row r="30" spans="2:56" ht="15" customHeight="1" x14ac:dyDescent="0.4">
      <c r="B30" s="7"/>
      <c r="C30" s="92"/>
      <c r="D30" s="19"/>
      <c r="E30" s="30"/>
      <c r="F30" s="138"/>
      <c r="G30" s="138"/>
      <c r="H30" s="138"/>
      <c r="I30" s="94"/>
      <c r="K30" s="135"/>
      <c r="L30" s="136"/>
      <c r="M30" s="22"/>
      <c r="N30" s="108"/>
      <c r="O30" s="114"/>
      <c r="P30" s="27"/>
      <c r="Q30" s="27"/>
      <c r="R30" s="27"/>
      <c r="S30" s="115"/>
      <c r="T30" s="10"/>
      <c r="U30" s="3"/>
      <c r="V30" s="3"/>
      <c r="W30" s="3"/>
      <c r="X30" s="3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</row>
    <row r="31" spans="2:56" ht="41.4" customHeight="1" x14ac:dyDescent="0.4">
      <c r="B31" s="7"/>
      <c r="C31" s="92"/>
      <c r="D31" s="19"/>
      <c r="E31" s="30"/>
      <c r="F31" s="138"/>
      <c r="G31" s="138"/>
      <c r="H31" s="138"/>
      <c r="I31" s="94"/>
      <c r="K31" s="135"/>
      <c r="L31" s="136"/>
      <c r="M31" s="22"/>
      <c r="N31" s="108"/>
      <c r="O31" s="114"/>
      <c r="P31" s="27"/>
      <c r="Q31" s="27"/>
      <c r="R31" s="27"/>
      <c r="S31" s="115"/>
      <c r="T31" s="10"/>
      <c r="U31" s="3"/>
      <c r="V31" s="3"/>
      <c r="W31" s="3"/>
      <c r="X31" s="3"/>
      <c r="AE31" s="41">
        <v>1</v>
      </c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</row>
    <row r="32" spans="2:56" ht="28.2" customHeight="1" x14ac:dyDescent="0.4">
      <c r="B32" s="7"/>
      <c r="C32" s="95"/>
      <c r="D32" s="20"/>
      <c r="E32" s="19"/>
      <c r="F32" s="29"/>
      <c r="G32" s="29"/>
      <c r="H32" s="29"/>
      <c r="I32" s="96"/>
      <c r="K32" s="135"/>
      <c r="L32" s="136"/>
      <c r="M32" s="22"/>
      <c r="N32" s="108"/>
      <c r="O32" s="114"/>
      <c r="P32" s="137" t="str">
        <f>TEXT(O20/E8,"0%")&amp;" du CA"</f>
        <v>17% du CA</v>
      </c>
      <c r="Q32" s="137"/>
      <c r="R32" s="137"/>
      <c r="S32" s="115"/>
      <c r="T32" s="10"/>
      <c r="U32" s="3"/>
      <c r="V32" s="3"/>
      <c r="W32" s="3"/>
      <c r="X32" s="3"/>
      <c r="AE32" s="41">
        <v>1</v>
      </c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</row>
    <row r="33" spans="2:56" ht="24.6" customHeight="1" x14ac:dyDescent="0.45">
      <c r="B33" s="7"/>
      <c r="C33" s="97"/>
      <c r="D33" s="30"/>
      <c r="E33" s="19"/>
      <c r="F33" s="139" t="s">
        <v>4</v>
      </c>
      <c r="G33" s="140"/>
      <c r="H33" s="143">
        <f>_xll.Assistant.XL.RIK_AC("INF02__;INF02@E=1,S=1031,G=0,T=0,P=0,C=*-1:@R=A,S=1000,V={0}:R=B,S=1001|1,V=64*:R=C,S=1012|3,V=&lt;&gt;Situation:R=D,S=1089,V={1}:",$D$3,$N$5)</f>
        <v>18956</v>
      </c>
      <c r="I33" s="96"/>
      <c r="K33" s="110"/>
      <c r="L33" s="38"/>
      <c r="M33" s="130" t="str">
        <f>TEXT(K29/E8,"0%")</f>
        <v>13%</v>
      </c>
      <c r="N33" s="131"/>
      <c r="O33" s="114"/>
      <c r="P33" s="27"/>
      <c r="Q33" s="27"/>
      <c r="R33" s="27"/>
      <c r="S33" s="115"/>
      <c r="T33" s="10"/>
      <c r="U33" s="3"/>
      <c r="V33" s="3"/>
      <c r="W33" s="3"/>
      <c r="X33" s="3"/>
      <c r="AE33" s="41">
        <v>1</v>
      </c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</row>
    <row r="34" spans="2:56" ht="16.5" customHeight="1" x14ac:dyDescent="0.45">
      <c r="B34" s="7"/>
      <c r="C34" s="95"/>
      <c r="D34" s="31"/>
      <c r="E34" s="19"/>
      <c r="F34" s="141"/>
      <c r="G34" s="142"/>
      <c r="H34" s="144"/>
      <c r="I34" s="98"/>
      <c r="K34" s="85"/>
      <c r="L34" s="22"/>
      <c r="M34" s="130" t="s">
        <v>8</v>
      </c>
      <c r="N34" s="131"/>
      <c r="O34" s="114"/>
      <c r="P34" s="27"/>
      <c r="Q34" s="27"/>
      <c r="R34" s="27"/>
      <c r="S34" s="115"/>
      <c r="T34" s="10"/>
      <c r="U34" s="3"/>
      <c r="V34" s="3"/>
      <c r="W34" s="3"/>
      <c r="X34" s="3"/>
      <c r="AE34" s="41">
        <v>1</v>
      </c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</row>
    <row r="35" spans="2:56" ht="37.200000000000003" customHeight="1" x14ac:dyDescent="0.45">
      <c r="B35" s="7"/>
      <c r="C35" s="99"/>
      <c r="D35" s="100"/>
      <c r="E35" s="101"/>
      <c r="F35" s="102"/>
      <c r="G35" s="103"/>
      <c r="H35" s="102"/>
      <c r="I35" s="104"/>
      <c r="K35" s="88"/>
      <c r="L35" s="89"/>
      <c r="M35" s="89"/>
      <c r="N35" s="111"/>
      <c r="O35" s="116"/>
      <c r="P35" s="117"/>
      <c r="Q35" s="117"/>
      <c r="R35" s="117"/>
      <c r="S35" s="118"/>
      <c r="T35" s="10"/>
      <c r="U35" s="3"/>
      <c r="V35" s="3"/>
      <c r="W35" s="3"/>
      <c r="X35" s="3"/>
      <c r="AE35" s="41">
        <v>1</v>
      </c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</row>
    <row r="36" spans="2:56" ht="40.200000000000003" customHeight="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  <c r="U36" s="3"/>
      <c r="V36" s="3"/>
      <c r="W36" s="3"/>
      <c r="X36" s="3"/>
      <c r="AE36" s="41">
        <v>1</v>
      </c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</row>
    <row r="37" spans="2:56" x14ac:dyDescent="0.4">
      <c r="T37" s="3"/>
      <c r="U37" s="3"/>
      <c r="V37" s="3"/>
      <c r="W37" s="3"/>
      <c r="X37" s="3"/>
      <c r="AE37" s="41">
        <v>1</v>
      </c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2:56" x14ac:dyDescent="0.4">
      <c r="T38" s="3"/>
      <c r="U38" s="3"/>
      <c r="V38" s="3"/>
      <c r="W38" s="3"/>
      <c r="X38" s="3"/>
      <c r="AE38" s="41">
        <v>1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</row>
    <row r="39" spans="2:56" x14ac:dyDescent="0.4">
      <c r="T39" s="3"/>
      <c r="U39" s="3"/>
      <c r="V39" s="3"/>
      <c r="W39" s="3"/>
      <c r="X39" s="3"/>
      <c r="AE39" s="41">
        <v>1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</row>
    <row r="40" spans="2:56" ht="15" customHeight="1" x14ac:dyDescent="0.4">
      <c r="T40" s="3"/>
      <c r="U40" s="3"/>
      <c r="V40" s="3"/>
      <c r="W40" s="3"/>
      <c r="X40" s="3"/>
      <c r="AE40" s="41">
        <v>1</v>
      </c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</row>
    <row r="41" spans="2:56" ht="15" customHeight="1" x14ac:dyDescent="0.4">
      <c r="T41" s="3"/>
      <c r="U41" s="3"/>
      <c r="V41" s="3"/>
      <c r="W41" s="3"/>
      <c r="X41" s="3"/>
      <c r="AE41" s="41">
        <v>1</v>
      </c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</row>
    <row r="42" spans="2:56" ht="15" customHeight="1" x14ac:dyDescent="0.4">
      <c r="T42" s="3"/>
      <c r="U42" s="3"/>
      <c r="V42" s="3"/>
      <c r="W42" s="3"/>
      <c r="X42" s="3"/>
      <c r="AE42" s="41">
        <v>1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2:56" x14ac:dyDescent="0.4">
      <c r="T43" s="3"/>
      <c r="U43" s="3"/>
      <c r="V43" s="3"/>
      <c r="W43" s="3"/>
      <c r="X43" s="3"/>
      <c r="AE43" s="41">
        <v>1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2:56" x14ac:dyDescent="0.4">
      <c r="T44" s="3"/>
      <c r="U44" s="3"/>
      <c r="V44" s="3"/>
      <c r="W44" s="3"/>
      <c r="X44" s="3"/>
      <c r="AE44" s="41">
        <v>1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2:56" x14ac:dyDescent="0.4">
      <c r="T45" s="3"/>
      <c r="U45" s="3"/>
      <c r="V45" s="3"/>
      <c r="W45" s="3"/>
      <c r="X45" s="3"/>
      <c r="AE45" s="41">
        <v>1</v>
      </c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2:56" x14ac:dyDescent="0.4">
      <c r="T46" s="3"/>
      <c r="U46" s="3"/>
      <c r="V46" s="3"/>
      <c r="W46" s="3"/>
      <c r="X46" s="3"/>
      <c r="AE46" s="41">
        <v>1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2:56" ht="15" customHeight="1" x14ac:dyDescent="0.4">
      <c r="T47" s="3"/>
      <c r="U47" s="3"/>
      <c r="V47" s="3"/>
      <c r="W47" s="3"/>
      <c r="X47" s="3"/>
      <c r="AE47" s="41">
        <v>1</v>
      </c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  <row r="48" spans="2:56" ht="15" customHeight="1" x14ac:dyDescent="0.4">
      <c r="T48" s="3"/>
      <c r="U48" s="3"/>
      <c r="V48" s="3"/>
      <c r="W48" s="3"/>
      <c r="X48" s="3"/>
      <c r="AE48" s="41">
        <v>1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</row>
    <row r="49" spans="20:56" x14ac:dyDescent="0.4">
      <c r="T49" s="3"/>
      <c r="U49" s="3"/>
      <c r="V49" s="3"/>
      <c r="W49" s="3"/>
      <c r="X49" s="3"/>
      <c r="AE49" s="41">
        <v>1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</row>
    <row r="50" spans="20:56" x14ac:dyDescent="0.4">
      <c r="T50" s="3"/>
      <c r="U50" s="3"/>
      <c r="V50" s="3"/>
      <c r="W50" s="3"/>
      <c r="X50" s="3"/>
      <c r="AE50" s="41">
        <v>1</v>
      </c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</row>
    <row r="51" spans="20:56" x14ac:dyDescent="0.4">
      <c r="T51" s="3"/>
      <c r="U51" s="3"/>
      <c r="V51" s="3"/>
      <c r="W51" s="3"/>
      <c r="X51" s="3"/>
      <c r="AE51" s="41">
        <v>1</v>
      </c>
      <c r="AF51" s="41">
        <v>1</v>
      </c>
      <c r="AG51" s="41">
        <v>1</v>
      </c>
      <c r="AH51" s="41">
        <v>1</v>
      </c>
      <c r="AI51" s="41">
        <v>1</v>
      </c>
      <c r="AJ51" s="41">
        <v>1</v>
      </c>
      <c r="AK51" s="41">
        <v>1</v>
      </c>
      <c r="AM51" s="39">
        <v>1</v>
      </c>
      <c r="AN51" s="39">
        <v>1</v>
      </c>
      <c r="AO51" s="39">
        <v>1</v>
      </c>
      <c r="AP51" s="39">
        <v>1</v>
      </c>
      <c r="AQ51" s="39">
        <v>1</v>
      </c>
      <c r="AR51" s="39">
        <v>1</v>
      </c>
      <c r="AS51" s="39">
        <v>1</v>
      </c>
      <c r="AT51" s="39">
        <v>1</v>
      </c>
      <c r="AU51" s="39">
        <v>1</v>
      </c>
      <c r="AV51" s="39">
        <v>1</v>
      </c>
      <c r="AW51" s="39">
        <v>1</v>
      </c>
      <c r="AX51" s="39">
        <v>1</v>
      </c>
      <c r="AY51" s="39">
        <v>1</v>
      </c>
      <c r="AZ51" s="39">
        <v>1</v>
      </c>
      <c r="BA51" s="39">
        <v>1</v>
      </c>
      <c r="BB51" s="39">
        <v>1</v>
      </c>
      <c r="BC51" s="39">
        <v>1</v>
      </c>
      <c r="BD51" s="39"/>
    </row>
    <row r="52" spans="20:56" ht="24.6" x14ac:dyDescent="0.55000000000000004">
      <c r="T52" s="3"/>
      <c r="U52" s="3"/>
      <c r="V52" s="3"/>
      <c r="W52" s="3"/>
      <c r="X52" s="3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</row>
    <row r="53" spans="20:56" x14ac:dyDescent="0.4">
      <c r="T53" s="3"/>
      <c r="U53" s="3"/>
      <c r="V53" s="3"/>
      <c r="W53" s="3"/>
      <c r="X53" s="3"/>
      <c r="AI53" s="44"/>
      <c r="AJ53" s="44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</row>
    <row r="54" spans="20:56" x14ac:dyDescent="0.4">
      <c r="T54" s="3"/>
      <c r="U54" s="3"/>
      <c r="V54" s="3"/>
      <c r="W54" s="3"/>
      <c r="X54" s="3"/>
      <c r="AF54" s="45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</row>
    <row r="55" spans="20:56" x14ac:dyDescent="0.4">
      <c r="T55" s="3"/>
      <c r="U55" s="3"/>
      <c r="V55" s="3"/>
      <c r="W55" s="3"/>
      <c r="X55" s="3"/>
      <c r="AF55" s="45"/>
      <c r="AK55" s="46"/>
      <c r="AL55" s="42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</row>
    <row r="56" spans="20:56" x14ac:dyDescent="0.4">
      <c r="T56" s="3"/>
      <c r="U56" s="3"/>
      <c r="V56" s="3"/>
      <c r="W56" s="3"/>
      <c r="X56" s="3"/>
      <c r="AF56" s="45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</row>
    <row r="57" spans="20:56" x14ac:dyDescent="0.4">
      <c r="T57" s="3"/>
      <c r="U57" s="3"/>
      <c r="V57" s="3"/>
      <c r="W57" s="3"/>
      <c r="X57" s="3"/>
      <c r="AF57" s="45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</row>
    <row r="58" spans="20:56" x14ac:dyDescent="0.4">
      <c r="T58" s="3"/>
      <c r="U58" s="3"/>
      <c r="V58" s="3"/>
      <c r="W58" s="3"/>
      <c r="X58" s="3"/>
      <c r="AF58" s="45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</row>
    <row r="59" spans="20:56" x14ac:dyDescent="0.4">
      <c r="T59" s="3"/>
      <c r="U59" s="3"/>
      <c r="V59" s="3"/>
      <c r="W59" s="3"/>
      <c r="X59" s="3"/>
      <c r="AF59" s="45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</row>
    <row r="60" spans="20:56" x14ac:dyDescent="0.4">
      <c r="T60" s="3"/>
      <c r="U60" s="3"/>
      <c r="V60" s="3"/>
      <c r="W60" s="3"/>
      <c r="X60" s="3"/>
      <c r="AF60" s="45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20:56" x14ac:dyDescent="0.4">
      <c r="T61" s="3"/>
      <c r="U61" s="3"/>
      <c r="V61" s="3"/>
      <c r="W61" s="3"/>
      <c r="X61" s="3"/>
      <c r="AF61" s="45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20:56" x14ac:dyDescent="0.4">
      <c r="AF62" s="45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20:56" x14ac:dyDescent="0.4">
      <c r="AF63" s="45"/>
    </row>
    <row r="64" spans="20:56" x14ac:dyDescent="0.4">
      <c r="AF64" s="45"/>
    </row>
    <row r="65" spans="32:35" x14ac:dyDescent="0.4">
      <c r="AF65" s="45"/>
      <c r="AG65" s="45"/>
    </row>
    <row r="66" spans="32:35" x14ac:dyDescent="0.4">
      <c r="AF66" s="45"/>
      <c r="AG66" s="45"/>
    </row>
    <row r="68" spans="32:35" x14ac:dyDescent="0.4">
      <c r="AF68" s="45"/>
    </row>
    <row r="69" spans="32:35" x14ac:dyDescent="0.4">
      <c r="AF69" s="45"/>
    </row>
    <row r="70" spans="32:35" x14ac:dyDescent="0.4">
      <c r="AF70" s="45"/>
    </row>
    <row r="72" spans="32:35" x14ac:dyDescent="0.4">
      <c r="AF72" s="45"/>
    </row>
    <row r="74" spans="32:35" x14ac:dyDescent="0.4">
      <c r="AI74" s="46"/>
    </row>
  </sheetData>
  <mergeCells count="31">
    <mergeCell ref="C1:S1"/>
    <mergeCell ref="C6:I6"/>
    <mergeCell ref="K6:S6"/>
    <mergeCell ref="O20:S20"/>
    <mergeCell ref="M22:N22"/>
    <mergeCell ref="O16:S16"/>
    <mergeCell ref="M10:O11"/>
    <mergeCell ref="M13:O13"/>
    <mergeCell ref="K16:N16"/>
    <mergeCell ref="K20:L20"/>
    <mergeCell ref="E8:G8"/>
    <mergeCell ref="E13:G13"/>
    <mergeCell ref="G19:H20"/>
    <mergeCell ref="C16:I16"/>
    <mergeCell ref="C19:E20"/>
    <mergeCell ref="E11:E12"/>
    <mergeCell ref="K3:M3"/>
    <mergeCell ref="O3:Q3"/>
    <mergeCell ref="D3:G3"/>
    <mergeCell ref="AF52:AQ52"/>
    <mergeCell ref="M23:N23"/>
    <mergeCell ref="M34:N34"/>
    <mergeCell ref="K26:N26"/>
    <mergeCell ref="M33:N33"/>
    <mergeCell ref="K29:L32"/>
    <mergeCell ref="P32:R32"/>
    <mergeCell ref="F28:H31"/>
    <mergeCell ref="F33:G34"/>
    <mergeCell ref="H33:H34"/>
    <mergeCell ref="C26:I26"/>
    <mergeCell ref="G11:G12"/>
  </mergeCells>
  <phoneticPr fontId="32" type="noConversion"/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106F-5DCD-4C02-87F4-4975AC1949DF}">
  <dimension ref="A1:B3"/>
  <sheetViews>
    <sheetView workbookViewId="0"/>
  </sheetViews>
  <sheetFormatPr baseColWidth="10" defaultRowHeight="14.4" x14ac:dyDescent="0.3"/>
  <sheetData>
    <row r="1" spans="1:2" ht="409.6" x14ac:dyDescent="0.3">
      <c r="A1" s="1" t="s">
        <v>14</v>
      </c>
      <c r="B1" s="1" t="s">
        <v>22</v>
      </c>
    </row>
    <row r="2" spans="1:2" ht="409.6" x14ac:dyDescent="0.3">
      <c r="B2" s="1" t="s">
        <v>23</v>
      </c>
    </row>
    <row r="3" spans="1:2" ht="409.6" x14ac:dyDescent="0.3">
      <c r="B3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Dashboard Finance</vt:lpstr>
      <vt:lpstr>'Dashboard Finance'!Zone_d_impression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Lauren QUEMARD</cp:lastModifiedBy>
  <dcterms:created xsi:type="dcterms:W3CDTF">2020-07-15T09:11:35Z</dcterms:created>
  <dcterms:modified xsi:type="dcterms:W3CDTF">2023-05-03T14:34:27Z</dcterms:modified>
</cp:coreProperties>
</file>